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19.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1.xml" ContentType="application/vnd.openxmlformats-officedocument.drawing+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Override PartName="/xl/embeddings/oleObject_18_1.bin" ContentType="application/vnd.openxmlformats-officedocument.oleObject"/>
  <Override PartName="/xl/embeddings/oleObject_18_2.bin" ContentType="application/vnd.openxmlformats-officedocument.oleObject"/>
  <Override PartName="/xl/embeddings/oleObject_19_0.bin" ContentType="application/vnd.openxmlformats-officedocument.oleObject"/>
  <Override PartName="/xl/embeddings/oleObject_19_1.bin" ContentType="application/vnd.openxmlformats-officedocument.oleObject"/>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Override PartName="/xl/drawings/drawing17.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56" yWindow="62696" windowWidth="27920" windowHeight="19460" tabRatio="849" firstSheet="11" activeTab="16"/>
  </bookViews>
  <sheets>
    <sheet name="Overview" sheetId="1" r:id="rId1"/>
    <sheet name="confidence interval (data)" sheetId="2" r:id="rId2"/>
    <sheet name="confidence interval (summary)" sheetId="3" r:id="rId3"/>
    <sheet name="calculate sample size (n)" sheetId="4" r:id="rId4"/>
    <sheet name="confidence interval (prop)" sheetId="5" r:id="rId5"/>
    <sheet name="Chi-Square" sheetId="6" r:id="rId6"/>
    <sheet name="t test" sheetId="7" r:id="rId7"/>
    <sheet name="difference of means" sheetId="8" r:id="rId8"/>
    <sheet name="Diff of Proportions" sheetId="9" r:id="rId9"/>
    <sheet name="Diff of Proportions (2)" sheetId="10" r:id="rId10"/>
    <sheet name="ANOVA" sheetId="11" r:id="rId11"/>
    <sheet name="correlation basics" sheetId="12" r:id="rId12"/>
    <sheet name="correlation random number" sheetId="13" r:id="rId13"/>
    <sheet name="correlation p dist." sheetId="14" r:id="rId14"/>
    <sheet name="ecological fallacy" sheetId="15" r:id="rId15"/>
    <sheet name="Multiplier" sheetId="16" r:id="rId16"/>
    <sheet name="Location Quotients" sheetId="17" r:id="rId17"/>
    <sheet name="Gravity Model" sheetId="18" r:id="rId18"/>
    <sheet name="3 Growth Rates" sheetId="19" r:id="rId19"/>
    <sheet name="Cost-benefit" sheetId="20" r:id="rId20"/>
    <sheet name="GINI" sheetId="21" r:id="rId21"/>
  </sheets>
  <definedNames/>
  <calcPr fullCalcOnLoad="1"/>
</workbook>
</file>

<file path=xl/sharedStrings.xml><?xml version="1.0" encoding="utf-8"?>
<sst xmlns="http://schemas.openxmlformats.org/spreadsheetml/2006/main" count="548" uniqueCount="323">
  <si>
    <t>PREDICTED/EXPECTED (based on mutiplying row and column totals)</t>
  </si>
  <si>
    <t>Discrete Compounded Growth (e.g., annual)</t>
  </si>
  <si>
    <t>Compounded continuously (with exponent)</t>
  </si>
  <si>
    <t>where e = 2.7183....</t>
  </si>
  <si>
    <t>remember than ln (e) = 1</t>
  </si>
  <si>
    <t>A Comparison of these Three Growth Patterns</t>
  </si>
  <si>
    <t>Linear</t>
  </si>
  <si>
    <t>Discrete Compounded</t>
  </si>
  <si>
    <t>Continuously Compounded</t>
  </si>
  <si>
    <t>Po</t>
  </si>
  <si>
    <t>n</t>
  </si>
  <si>
    <t>Pn</t>
  </si>
  <si>
    <t>Cost-Benefit Thinking</t>
  </si>
  <si>
    <t>Present value (PV)  =    B(t) / (1+r)t</t>
  </si>
  <si>
    <t xml:space="preserve">where B(t) is the benefit in year t, r is the discount rate. </t>
  </si>
  <si>
    <t>In situations where you are comparing the means from more than two groups.</t>
  </si>
  <si>
    <t xml:space="preserve">since in a difference of means test, you compare x2-x1.  </t>
  </si>
  <si>
    <t>How do we compare costs and benefits (e.g., of a project) over time?</t>
  </si>
  <si>
    <t>Data needed</t>
  </si>
  <si>
    <t>Growth Rates (3 types)</t>
  </si>
  <si>
    <t>Cost-benefit analysis</t>
  </si>
  <si>
    <t xml:space="preserve">Do differences found in a sample (a subset of the population) reflect differences in the </t>
  </si>
  <si>
    <t>two categorical variables</t>
  </si>
  <si>
    <t>an interval variable divided into two categories</t>
  </si>
  <si>
    <t>an interval variable divided into three or more categories</t>
  </si>
  <si>
    <t>a nominal variable divided into two categories</t>
  </si>
  <si>
    <t>How many total jobs are dependent on basic (export-based) jobs?</t>
  </si>
  <si>
    <t>t-Test: Two-Sample Assuming Equal Variances</t>
  </si>
  <si>
    <t>Variance</t>
  </si>
  <si>
    <t>Observations</t>
  </si>
  <si>
    <t>Pooled Variance</t>
  </si>
  <si>
    <t>p-value</t>
  </si>
  <si>
    <t>p value</t>
  </si>
  <si>
    <t>F=</t>
  </si>
  <si>
    <t>sign F</t>
  </si>
  <si>
    <t>case</t>
  </si>
  <si>
    <t>hhd income</t>
  </si>
  <si>
    <t>percent of hhd trips using public transit</t>
  </si>
  <si>
    <t>A</t>
  </si>
  <si>
    <t>invisible factor</t>
  </si>
  <si>
    <t>constant1</t>
  </si>
  <si>
    <t>constant2</t>
  </si>
  <si>
    <t>B</t>
  </si>
  <si>
    <t>C</t>
  </si>
  <si>
    <t>D</t>
  </si>
  <si>
    <t>E</t>
  </si>
  <si>
    <t>AGGREGATED DATA</t>
  </si>
  <si>
    <t>CITY</t>
  </si>
  <si>
    <t>constant3</t>
  </si>
  <si>
    <t>RANGE:  0 (PERFECT EQUALITY;  1 PERFECT INEQUALITY)</t>
  </si>
  <si>
    <t>Person "i"</t>
  </si>
  <si>
    <t>Income</t>
  </si>
  <si>
    <t>calculated</t>
  </si>
  <si>
    <t>"i"</t>
  </si>
  <si>
    <t>X(i)</t>
  </si>
  <si>
    <t>x(i)</t>
  </si>
  <si>
    <t>CULULATIVE X(i)</t>
  </si>
  <si>
    <t xml:space="preserve">x(i)*i </t>
  </si>
  <si>
    <t>SUM</t>
  </si>
  <si>
    <t>mean</t>
  </si>
  <si>
    <t>correlation analysis (including an example of ecological fallacy)</t>
  </si>
  <si>
    <t xml:space="preserve">last updated:  </t>
  </si>
  <si>
    <t>Basic Quantitative Tools (Prof. Campbell)</t>
  </si>
  <si>
    <t>So, can use a multipler to estimate the impact of a change in basic employment</t>
  </si>
  <si>
    <t>x</t>
  </si>
  <si>
    <t>y</t>
  </si>
  <si>
    <t>correlation (range:  -1 &lt; r &lt; +1)</t>
  </si>
  <si>
    <t>using a random number</t>
  </si>
  <si>
    <t>generator</t>
  </si>
  <si>
    <t>correlation</t>
  </si>
  <si>
    <t>two interval variables</t>
  </si>
  <si>
    <t>What is the relationship between two variables?</t>
  </si>
  <si>
    <t>Hit "recalculate now" to</t>
  </si>
  <si>
    <t>see a new set of numbers</t>
  </si>
  <si>
    <t>(note:  on a MAC this is "COMMAND ="</t>
  </si>
  <si>
    <t>note:  it is hard to shift capital costs to future generations, since lenders want paybacks.   e.g., 30 year loans.   but it is easier to shift non-monetary costs to the future, since the lenders are around to complain!   they don't have a contractual agr</t>
  </si>
  <si>
    <t>G is the universal constant</t>
  </si>
  <si>
    <t>r is the distance between m1 and m2</t>
  </si>
  <si>
    <t>level</t>
  </si>
  <si>
    <t>from a random distribution (expected)?</t>
  </si>
  <si>
    <t>does the distribution of outcomes (observed) significantly differ</t>
  </si>
  <si>
    <t>ACTUAL (OBSERVED)</t>
  </si>
  <si>
    <t>Export Jobs (Basic) + Non-Export Jobs (NonBasic) = TOTAL JOBS</t>
  </si>
  <si>
    <t>Cumulative Net Present Value (NPV)</t>
  </si>
  <si>
    <t>t</t>
  </si>
  <si>
    <t>B(t)</t>
  </si>
  <si>
    <t>C(t)</t>
  </si>
  <si>
    <t>B(t) - C(t)</t>
  </si>
  <si>
    <t>(1+r)^t</t>
  </si>
  <si>
    <t>(B(t) - C(t)) / (1+r)t</t>
  </si>
  <si>
    <t xml:space="preserve">  ∑ (B(t) - C(t)) / (1+r)t</t>
  </si>
  <si>
    <t>Compare front-loading and backloading costs</t>
  </si>
  <si>
    <t>and changing discount rates</t>
  </si>
  <si>
    <t>CHI-SQUARE TEST (EXCEL: FUNCTION)</t>
  </si>
  <si>
    <t>city</t>
  </si>
  <si>
    <t>suburb</t>
  </si>
  <si>
    <t>rural</t>
  </si>
  <si>
    <t>strong</t>
  </si>
  <si>
    <t>medium</t>
  </si>
  <si>
    <t>weak</t>
  </si>
  <si>
    <t>Chi-square test (Calculated by Excel):  "CHITEST"</t>
  </si>
  <si>
    <t>observed frequencies</t>
  </si>
  <si>
    <t>Difference between predicted and actual</t>
  </si>
  <si>
    <t>expected frequencies</t>
  </si>
  <si>
    <t>opportunity cost of investing the capital elsewhere.</t>
  </si>
  <si>
    <t>AND THE TRICK IS TO INCLUDE ENVIRONMENTAL COSTS AND BENEFITS.  [99]</t>
  </si>
  <si>
    <t xml:space="preserve">if     ∑ (B(t) - C(t)±E(t)) * (1+r)t  &gt; 0 , then the project is a net good project.   </t>
  </si>
  <si>
    <t>number of basic (export) jobs, number of total jobs (export + locally serving)</t>
  </si>
  <si>
    <t>employment (total and by sector) for both the locality and the nation</t>
  </si>
  <si>
    <t>Hypothesized Mean Difference</t>
  </si>
  <si>
    <t>df</t>
  </si>
  <si>
    <t>t Stat</t>
  </si>
  <si>
    <t>P(T&lt;=t) one-tail</t>
  </si>
  <si>
    <t>t Critical one-tail</t>
  </si>
  <si>
    <t>P(T&lt;=t) two-tail</t>
  </si>
  <si>
    <t>t Critical two-tail</t>
  </si>
  <si>
    <t>Data Needed:</t>
  </si>
  <si>
    <t>gini</t>
  </si>
  <si>
    <t>number of cases for each of the two groups</t>
  </si>
  <si>
    <t>LOCATION QUOTIENT:  Ratio of Local to National Percentages</t>
  </si>
  <si>
    <t>Icarus</t>
  </si>
  <si>
    <t xml:space="preserve"> export industry</t>
  </si>
  <si>
    <t>For more than two groups, you can't compare x3-x2-x1.</t>
  </si>
  <si>
    <t>so you look at the variation (sum of squares) within vs. between groups.</t>
  </si>
  <si>
    <t>Intuitively, sample groups with low internal variation, but high variation across groups, will</t>
  </si>
  <si>
    <t>likely represent real differences in the population as a whole.</t>
  </si>
  <si>
    <t>While sample groups with high internal variation and low variation across groups have</t>
  </si>
  <si>
    <t>a greater chance of representing populations with no real differences.</t>
  </si>
  <si>
    <t>population as a whole? (commonly used to generalize from survey results)</t>
  </si>
  <si>
    <t>Mean</t>
  </si>
  <si>
    <t xml:space="preserve">Std Dev. </t>
  </si>
  <si>
    <t>difference of means</t>
  </si>
  <si>
    <t>difference of proportions</t>
  </si>
  <si>
    <t>ANOVA (Analysis of Variance)</t>
  </si>
  <si>
    <t>Multiplier</t>
  </si>
  <si>
    <t>Location Quotients</t>
  </si>
  <si>
    <t>Using Newton's Universal Law of Gravitation for social processes</t>
  </si>
  <si>
    <t>where F = force of gravity between m1 and m2</t>
  </si>
  <si>
    <t>people are impatient (and mortal)</t>
  </si>
  <si>
    <t>chi-square</t>
  </si>
  <si>
    <t>The argument for discounting is referred to as the 'marginal productivity of capital' argument, the use of the word 'marginal' indicating that it is the productivity of additional units of capital that is relevant.   [99]</t>
  </si>
  <si>
    <t>one interval variable</t>
  </si>
  <si>
    <t>Data needed:</t>
  </si>
  <si>
    <t>sample mean (X)</t>
  </si>
  <si>
    <t>std dev of sample (s)</t>
  </si>
  <si>
    <t>sample size (n)</t>
  </si>
  <si>
    <t>value of t-score for.025 (two-tail test) -- from t-table or let Excel calculate</t>
  </si>
  <si>
    <t>Data</t>
  </si>
  <si>
    <t>Hhd Income</t>
  </si>
  <si>
    <t>MEAN</t>
  </si>
  <si>
    <t>STDEV</t>
  </si>
  <si>
    <t>calculate a confidence interval</t>
  </si>
  <si>
    <t>Imagine a simple economy of Twin Peaks, an isolated timber economy:</t>
  </si>
  <si>
    <t>Service Jobs</t>
  </si>
  <si>
    <t>Timber Jobs (export)</t>
  </si>
  <si>
    <t>Total Jobs</t>
  </si>
  <si>
    <t>Mutliplier</t>
  </si>
  <si>
    <t>range 0 to 1</t>
  </si>
  <si>
    <t>range high to 1</t>
  </si>
  <si>
    <t>(INFERENTIAL STATISTICS -- inferring from a sample to a population using the laws of probability)</t>
  </si>
  <si>
    <t>sample means for the two groups</t>
  </si>
  <si>
    <t>standard deviation for each group</t>
  </si>
  <si>
    <t>A special case of the difference of means test</t>
  </si>
  <si>
    <t>Do you Own a Car?  1= yes, 0=no</t>
  </si>
  <si>
    <t>City Residents</t>
  </si>
  <si>
    <t>Suburban Residents</t>
  </si>
  <si>
    <t>actual damage may be far larger than the discounted value.</t>
  </si>
  <si>
    <t>long-term benefits are also not strongly valued (even though today's actions are required for those 50 years from now to enjoy them).  ie., they should not be discounted like capital.</t>
  </si>
  <si>
    <t>(probability of this sample outcome if no difference in population)</t>
  </si>
  <si>
    <t>range:  0 to 1</t>
  </si>
  <si>
    <t xml:space="preserve">for simplicity and conservatism, we could have </t>
  </si>
  <si>
    <t>also assumed that the population proportions are 50% and 50%</t>
  </si>
  <si>
    <t>To convert to society:</t>
  </si>
  <si>
    <t>F becomes the interaction between m1 and m2 (e.g., traffic, trade, etc.)</t>
  </si>
  <si>
    <t xml:space="preserve">2.  How to deal with time:   discounting. ---&gt;&gt;&gt; time preferences.   </t>
  </si>
  <si>
    <t>Interaction (e.g., car trips/day)</t>
  </si>
  <si>
    <t>G</t>
  </si>
  <si>
    <t>m1</t>
  </si>
  <si>
    <t>m2</t>
  </si>
  <si>
    <t>r</t>
  </si>
  <si>
    <t>Three Growth Rates</t>
  </si>
  <si>
    <t>Simple, Linear Growth (e.g., average annual growth)</t>
  </si>
  <si>
    <t xml:space="preserve">will lead to greater exhaustion of exhaustible resources, esp. with a high discount rate. </t>
  </si>
  <si>
    <t>m1 and m2 become population (or employment, or GDP, etc.)</t>
  </si>
  <si>
    <t>r is distance</t>
  </si>
  <si>
    <t>G is a constant</t>
  </si>
  <si>
    <t>Example:</t>
  </si>
  <si>
    <t>Distance</t>
  </si>
  <si>
    <t>[almost the same results as discrete]</t>
  </si>
  <si>
    <t>TWO CHALLENGES:</t>
  </si>
  <si>
    <t xml:space="preserve">1.  how to sum up all the costs and benefits.   </t>
  </si>
  <si>
    <t>AUTO MILES DRIVEN PER WEEK</t>
  </si>
  <si>
    <t>Rural Residents</t>
  </si>
  <si>
    <t>Anova: Single Factor</t>
  </si>
  <si>
    <t>SUMMARY</t>
  </si>
  <si>
    <t>Groups</t>
  </si>
  <si>
    <t>Count</t>
  </si>
  <si>
    <t>Sum</t>
  </si>
  <si>
    <t>Average</t>
  </si>
  <si>
    <t>ANOVA</t>
  </si>
  <si>
    <t>Source of Variation</t>
  </si>
  <si>
    <t>SS</t>
  </si>
  <si>
    <t>MS</t>
  </si>
  <si>
    <t>F</t>
  </si>
  <si>
    <t>P-value</t>
  </si>
  <si>
    <t>F crit</t>
  </si>
  <si>
    <t>Between Groups</t>
  </si>
  <si>
    <t>Within Groups</t>
  </si>
  <si>
    <t>Total</t>
  </si>
  <si>
    <t>Multiplier:  the relationship between local and export employment</t>
  </si>
  <si>
    <t>lower end of confidence interval</t>
  </si>
  <si>
    <t>upper end of confidence interval</t>
  </si>
  <si>
    <t>set the confidence level (2-tail)</t>
  </si>
  <si>
    <t>range</t>
  </si>
  <si>
    <t xml:space="preserve">The Problems with Discounting for the Environment </t>
  </si>
  <si>
    <t xml:space="preserve">a way to shift heavy costs to future generations.  </t>
  </si>
  <si>
    <t>How do we measure growth over time?</t>
  </si>
  <si>
    <t>Change in Total Employment</t>
  </si>
  <si>
    <t xml:space="preserve">You are given data for the town of Icarus in the far-away country of Daedalus.  </t>
  </si>
  <si>
    <t xml:space="preserve">    Icarus</t>
  </si>
  <si>
    <t>Daedalus</t>
  </si>
  <si>
    <t>Population</t>
  </si>
  <si>
    <t>Annual Gross Per Capita Income</t>
  </si>
  <si>
    <t>Total Employment</t>
  </si>
  <si>
    <t>Agricultural Emp.</t>
  </si>
  <si>
    <t>Govt Employment</t>
  </si>
  <si>
    <t>Private Service Emp.</t>
  </si>
  <si>
    <t>Airplane Manufacturing Emp.</t>
  </si>
  <si>
    <t>Non-airplane Manufacturing Emp.</t>
  </si>
  <si>
    <t>All Other Employment</t>
  </si>
  <si>
    <t xml:space="preserve">Based upon this data, which sectors of the Icarus economy likely are exporting goods or services outside the community? </t>
  </si>
  <si>
    <t>However:   "There is, in fact, no unique relationship between high discount rates and environmental deterioration."   [103]</t>
  </si>
  <si>
    <t>How to select a discount rate:   simply the rate of economic growth for a nation?    the interest rate?    [104]</t>
  </si>
  <si>
    <t xml:space="preserve">Taking sustainability into account:  </t>
  </si>
  <si>
    <t>Take the locatio quotients to estimate amount of export jobs (if any):</t>
  </si>
  <si>
    <t>TOTAL JOBS = LOCAL JOBS + EXPORT JOBS</t>
  </si>
  <si>
    <t>Local Jobs</t>
  </si>
  <si>
    <t>Export Jobs</t>
  </si>
  <si>
    <t>TOTAL</t>
  </si>
  <si>
    <t>Gravity Model</t>
  </si>
  <si>
    <t>How to calculate t (note;  EXCEL will do this all for you -- so do don't need to really use this formula)</t>
  </si>
  <si>
    <t>SINCE WE HYPOTHESIZE  U1=U2, OR U1 -U2 = 0, then the (u1-u2) drops out of the numerator of the equation for t</t>
  </si>
  <si>
    <t>the formula for the standard error (the denominator of the equation for t)</t>
  </si>
  <si>
    <t>if we can assume the same standard deviation of the populations ("equal variance")</t>
  </si>
  <si>
    <t>EX:   "require that any environmental damage be compensated by projects specifically designed to improve the environment."   [106]</t>
  </si>
  <si>
    <t>EXAMPLE</t>
  </si>
  <si>
    <t>Benefit</t>
  </si>
  <si>
    <t>Cost</t>
  </si>
  <si>
    <t>Net Benefit</t>
  </si>
  <si>
    <t>discount rate</t>
  </si>
  <si>
    <t>Net Benefit discounted for present value</t>
  </si>
  <si>
    <t>note how the r can really change the outcome, especially if costs and benefits patterns vary over time.    (see graph).</t>
  </si>
  <si>
    <t>How can we estimate interaction (e.g., trade, traffic) between two cities?</t>
  </si>
  <si>
    <t>Why use ANOVA?</t>
  </si>
  <si>
    <t>population of two cities, distance, constant</t>
  </si>
  <si>
    <t>population levels over time</t>
  </si>
  <si>
    <t>quantified costs and benefits for each year, discount rate</t>
  </si>
  <si>
    <t xml:space="preserve">(and explain how you did these estimates and the name of the technique(s) you used).  </t>
  </si>
  <si>
    <t xml:space="preserve">Finally, explain why these estimates may not be accurate.  </t>
  </si>
  <si>
    <t>Percent of Total Employment</t>
  </si>
  <si>
    <t>d.f.</t>
  </si>
  <si>
    <t>tails</t>
  </si>
  <si>
    <t>The t distribution is used for hypothesis testing with small samples (e.g., smaller than about 100 cases)</t>
  </si>
  <si>
    <t>the t distribution is similar to the z distribution, but is "flatter" because of the smaller sample size.</t>
  </si>
  <si>
    <t>When the sample size gets large (e.g., over 50-100), the t distribution approaches that of the Z distribution (a normal curve)</t>
  </si>
  <si>
    <t>n of cases</t>
  </si>
  <si>
    <t>degrees of freedom (n1 +n2-2)</t>
  </si>
  <si>
    <t>t-score</t>
  </si>
  <si>
    <t>Numerator:</t>
  </si>
  <si>
    <t>pu</t>
  </si>
  <si>
    <t>see Blalock, p. 234</t>
  </si>
  <si>
    <t>sqrt(pu,qu)</t>
  </si>
  <si>
    <t>denominator=</t>
  </si>
  <si>
    <t>Prob-t</t>
  </si>
  <si>
    <t>Here, if given just the mean, n of cases</t>
  </si>
  <si>
    <t>NOte that as the mean values deviate from 50%, we can</t>
  </si>
  <si>
    <t>be more accurate:</t>
  </si>
  <si>
    <t>e.g., compare 10% to 20%, vs. 40% to 50%</t>
  </si>
  <si>
    <t>or 80% 90%</t>
  </si>
  <si>
    <t>Location Quotient (LQ) - a measure a relative local employment concentration in a specific sector</t>
  </si>
  <si>
    <t>Used to also estimate local vs. export (I.e., non-basic vs. basic) employment</t>
  </si>
  <si>
    <t xml:space="preserve">EXAMPLE:  </t>
  </si>
  <si>
    <t>(Can also use to help understand the level of industrial diversification in a local economy)</t>
  </si>
  <si>
    <t>that is, how confident are you that your sample estimate comes close to the population mean?</t>
  </si>
  <si>
    <t>SO:</t>
  </si>
  <si>
    <t xml:space="preserve">u = </t>
  </si>
  <si>
    <t xml:space="preserve"> +/-</t>
  </si>
  <si>
    <t>What is the relative concentration of local employment by sector?</t>
  </si>
  <si>
    <t xml:space="preserve">Estimate the share of each sector's employment that could be due to exports </t>
  </si>
  <si>
    <t>calculate a minimum sample size need to achieve a specific confidence interval range</t>
  </si>
  <si>
    <t>c (confidence interval range)</t>
  </si>
  <si>
    <t>sample size needed</t>
  </si>
  <si>
    <t>given values of stdev and c and confidence level, we calculate "n":</t>
  </si>
  <si>
    <t>Small Standard Deviation</t>
  </si>
  <si>
    <t>Larger Standard Deviation</t>
  </si>
  <si>
    <t>Bigger DOM</t>
  </si>
  <si>
    <t>Net Present Value (NPV)  =  ∑ (B(t) - C(t)) / (1+r)t</t>
  </si>
  <si>
    <t xml:space="preserve">where B is benefits and C is costs.  </t>
  </si>
  <si>
    <t>why is money worth less in the future?</t>
  </si>
  <si>
    <t>Female Income</t>
  </si>
  <si>
    <t>(Up or down) on total employment.</t>
  </si>
  <si>
    <t>[assumes a simple, linear relationship]</t>
  </si>
  <si>
    <t>Change in Basic Employment</t>
  </si>
  <si>
    <t>Here we will skip using the raw data and instead calculate with the summary data (mean, std dev., n)</t>
  </si>
  <si>
    <t>calculate a confidence interval using proportions (nominal data)</t>
  </si>
  <si>
    <t>calculate a confidence interval (with interval data)</t>
  </si>
  <si>
    <t>one nominal variable (proportions)</t>
  </si>
  <si>
    <t>sample proportion (P)</t>
  </si>
  <si>
    <r>
      <t xml:space="preserve">the population proportion is </t>
    </r>
    <r>
      <rPr>
        <b/>
        <sz val="18"/>
        <rFont val="Symbol"/>
        <family val="0"/>
      </rPr>
      <t>p</t>
    </r>
  </si>
  <si>
    <r>
      <t>inverse:</t>
    </r>
    <r>
      <rPr>
        <b/>
        <sz val="18"/>
        <rFont val="Geneva"/>
        <family val="0"/>
      </rPr>
      <t xml:space="preserve">   given a specific confidence interval, what is the needed sample size?</t>
    </r>
  </si>
  <si>
    <t>Friday, March 17, 2008</t>
  </si>
  <si>
    <t xml:space="preserve">for large n </t>
  </si>
  <si>
    <t xml:space="preserve"> p</t>
  </si>
  <si>
    <t>P</t>
  </si>
  <si>
    <t>in percent</t>
  </si>
  <si>
    <t>confidence interval (mean)</t>
  </si>
  <si>
    <t>confidence interval (proportion)</t>
  </si>
  <si>
    <t>one nominal variable</t>
  </si>
  <si>
    <t>How confident can one be that the sample mean (or proportion) represents the population as a whole?</t>
  </si>
  <si>
    <t>Factor</t>
  </si>
  <si>
    <t>Case</t>
  </si>
  <si>
    <t>Male Income</t>
  </si>
  <si>
    <t>Hypothesis (no difference between the two population means):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</si>
</sst>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_(* #,##0.000_);_(* \(#,##0.000\);_(* &quot;-&quot;??_);_(@_)"/>
    <numFmt numFmtId="170" formatCode="_(* #,##0.0_);_(* \(#,##0.0\);_(* &quot;-&quot;??_);_(@_)"/>
    <numFmt numFmtId="171" formatCode="_(* #,##0_);_(* \(#,##0\);_(* &quot;-&quot;??_);_(@_)"/>
    <numFmt numFmtId="172" formatCode="0.0%"/>
    <numFmt numFmtId="173" formatCode="0.0E+00"/>
    <numFmt numFmtId="174" formatCode="0E+00"/>
    <numFmt numFmtId="175" formatCode="0.000000000"/>
    <numFmt numFmtId="176" formatCode="0.00000000"/>
    <numFmt numFmtId="177" formatCode="0.0000000"/>
    <numFmt numFmtId="178" formatCode="#,##0.00_);\(\-#,##0.00\)"/>
    <numFmt numFmtId="179" formatCode="\+0.00;0.00"/>
    <numFmt numFmtId="180" formatCode="\+0.00;\-0.00"/>
    <numFmt numFmtId="181" formatCode="m/d/yyyy"/>
    <numFmt numFmtId="182" formatCode="_(&quot;$&quot;* #,##0.0_);_(&quot;$&quot;* \(#,##0.0\);_(&quot;$&quot;* &quot;-&quot;??_);_(@_)"/>
    <numFmt numFmtId="183" formatCode="_(&quot;$&quot;* #,##0_);_(&quot;$&quot;* \(#,##0\);_(&quot;$&quot;* &quot;-&quot;??_);_(@_)"/>
    <numFmt numFmtId="184" formatCode="_(\$* #,##0_);_(\$* \(#,##0\);_(\$* &quot;-&quot;??_);_(@_)"/>
    <numFmt numFmtId="185" formatCode="General"/>
    <numFmt numFmtId="186" formatCode="_(* #,##0_);_(* \(#,##0\);_(* &quot;-&quot;??_);_(@_)"/>
    <numFmt numFmtId="187" formatCode="0%"/>
    <numFmt numFmtId="188" formatCode="0.000"/>
    <numFmt numFmtId="189" formatCode="0.0%"/>
    <numFmt numFmtId="190" formatCode="0.0"/>
    <numFmt numFmtId="191" formatCode="#,##0"/>
  </numFmts>
  <fonts count="130">
    <font>
      <sz val="10"/>
      <name val="Geneva"/>
      <family val="0"/>
    </font>
    <font>
      <b/>
      <sz val="10"/>
      <name val="Geneva"/>
      <family val="0"/>
    </font>
    <font>
      <i/>
      <sz val="10"/>
      <name val="Geneva"/>
      <family val="0"/>
    </font>
    <font>
      <b/>
      <i/>
      <sz val="10"/>
      <name val="Geneva"/>
      <family val="0"/>
    </font>
    <font>
      <b/>
      <sz val="18"/>
      <color indexed="18"/>
      <name val="Geneva"/>
      <family val="0"/>
    </font>
    <font>
      <b/>
      <i/>
      <sz val="18"/>
      <name val="Geneva"/>
      <family val="0"/>
    </font>
    <font>
      <b/>
      <i/>
      <sz val="18"/>
      <color indexed="10"/>
      <name val="Geneva"/>
      <family val="0"/>
    </font>
    <font>
      <sz val="18"/>
      <name val="Geneva"/>
      <family val="0"/>
    </font>
    <font>
      <b/>
      <sz val="18"/>
      <color indexed="10"/>
      <name val="Geneva"/>
      <family val="0"/>
    </font>
    <font>
      <sz val="18"/>
      <color indexed="10"/>
      <name val="Geneva"/>
      <family val="0"/>
    </font>
    <font>
      <b/>
      <sz val="18"/>
      <name val="Geneva"/>
      <family val="0"/>
    </font>
    <font>
      <sz val="12"/>
      <name val="Geneva"/>
      <family val="0"/>
    </font>
    <font>
      <sz val="14"/>
      <name val="Geneva"/>
      <family val="0"/>
    </font>
    <font>
      <b/>
      <sz val="14"/>
      <name val="Geneva"/>
      <family val="0"/>
    </font>
    <font>
      <sz val="9"/>
      <name val="Geneva"/>
      <family val="0"/>
    </font>
    <font>
      <sz val="18"/>
      <color indexed="18"/>
      <name val="Geneva"/>
      <family val="0"/>
    </font>
    <font>
      <sz val="18"/>
      <color indexed="17"/>
      <name val="Geneva"/>
      <family val="0"/>
    </font>
    <font>
      <b/>
      <sz val="10"/>
      <color indexed="10"/>
      <name val="Geneva"/>
      <family val="0"/>
    </font>
    <font>
      <sz val="10"/>
      <color indexed="10"/>
      <name val="Geneva"/>
      <family val="0"/>
    </font>
    <font>
      <b/>
      <sz val="12"/>
      <name val="Geneva"/>
      <family val="0"/>
    </font>
    <font>
      <b/>
      <sz val="12"/>
      <color indexed="10"/>
      <name val="Geneva"/>
      <family val="0"/>
    </font>
    <font>
      <b/>
      <sz val="14"/>
      <color indexed="10"/>
      <name val="Geneva"/>
      <family val="0"/>
    </font>
    <font>
      <sz val="14"/>
      <color indexed="10"/>
      <name val="Geneva"/>
      <family val="0"/>
    </font>
    <font>
      <sz val="12"/>
      <color indexed="12"/>
      <name val="Geneva"/>
      <family val="0"/>
    </font>
    <font>
      <b/>
      <sz val="12"/>
      <color indexed="12"/>
      <name val="Geneva"/>
      <family val="0"/>
    </font>
    <font>
      <b/>
      <sz val="12"/>
      <color indexed="14"/>
      <name val="Geneva"/>
      <family val="0"/>
    </font>
    <font>
      <sz val="8"/>
      <color indexed="8"/>
      <name val="Arial"/>
      <family val="0"/>
    </font>
    <font>
      <b/>
      <i/>
      <sz val="18"/>
      <color indexed="17"/>
      <name val="Arial Narrow"/>
      <family val="0"/>
    </font>
    <font>
      <sz val="14"/>
      <color indexed="17"/>
      <name val="Geneva"/>
      <family val="0"/>
    </font>
    <font>
      <b/>
      <sz val="14"/>
      <color indexed="17"/>
      <name val="Geneva"/>
      <family val="0"/>
    </font>
    <font>
      <b/>
      <sz val="12"/>
      <color indexed="8"/>
      <name val="Arial"/>
      <family val="0"/>
    </font>
    <font>
      <b/>
      <sz val="18"/>
      <color indexed="8"/>
      <name val="Arial"/>
      <family val="0"/>
    </font>
    <font>
      <sz val="5.75"/>
      <color indexed="8"/>
      <name val="Arial"/>
      <family val="0"/>
    </font>
    <font>
      <b/>
      <sz val="18"/>
      <color indexed="58"/>
      <name val="Arial Narrow"/>
      <family val="0"/>
    </font>
    <font>
      <b/>
      <sz val="14"/>
      <color indexed="18"/>
      <name val="Geneva"/>
      <family val="0"/>
    </font>
    <font>
      <sz val="16"/>
      <color indexed="8"/>
      <name val="Geneva"/>
      <family val="0"/>
    </font>
    <font>
      <b/>
      <sz val="12"/>
      <color indexed="8"/>
      <name val="Geneva"/>
      <family val="0"/>
    </font>
    <font>
      <i/>
      <sz val="18"/>
      <color indexed="18"/>
      <name val="Geneva"/>
      <family val="0"/>
    </font>
    <font>
      <b/>
      <sz val="10"/>
      <color indexed="58"/>
      <name val="Geneva"/>
      <family val="0"/>
    </font>
    <font>
      <b/>
      <sz val="18"/>
      <color indexed="58"/>
      <name val="Times"/>
      <family val="0"/>
    </font>
    <font>
      <b/>
      <sz val="18"/>
      <color indexed="18"/>
      <name val="Times"/>
      <family val="0"/>
    </font>
    <font>
      <b/>
      <sz val="22"/>
      <color indexed="18"/>
      <name val="Geneva"/>
      <family val="0"/>
    </font>
    <font>
      <sz val="16.25"/>
      <color indexed="8"/>
      <name val="Geneva"/>
      <family val="0"/>
    </font>
    <font>
      <sz val="18.25"/>
      <color indexed="8"/>
      <name val="Geneva"/>
      <family val="0"/>
    </font>
    <font>
      <b/>
      <sz val="11"/>
      <color indexed="8"/>
      <name val="Geneva"/>
      <family val="0"/>
    </font>
    <font>
      <sz val="10"/>
      <color indexed="17"/>
      <name val="Geneva"/>
      <family val="0"/>
    </font>
    <font>
      <b/>
      <sz val="10"/>
      <color indexed="16"/>
      <name val="Geneva"/>
      <family val="0"/>
    </font>
    <font>
      <b/>
      <sz val="10"/>
      <color indexed="14"/>
      <name val="Geneva"/>
      <family val="0"/>
    </font>
    <font>
      <b/>
      <sz val="24"/>
      <color indexed="16"/>
      <name val="Times"/>
      <family val="0"/>
    </font>
    <font>
      <b/>
      <vertAlign val="subscript"/>
      <sz val="24"/>
      <color indexed="16"/>
      <name val="Times"/>
      <family val="0"/>
    </font>
    <font>
      <b/>
      <sz val="21.75"/>
      <color indexed="8"/>
      <name val="Geneva"/>
      <family val="0"/>
    </font>
    <font>
      <b/>
      <sz val="14.7"/>
      <color indexed="8"/>
      <name val="Geneva"/>
      <family val="0"/>
    </font>
    <font>
      <b/>
      <sz val="16.25"/>
      <color indexed="8"/>
      <name val="Geneva"/>
      <family val="0"/>
    </font>
    <font>
      <b/>
      <sz val="14"/>
      <color indexed="10"/>
      <name val="Arial Narrow"/>
      <family val="0"/>
    </font>
    <font>
      <b/>
      <sz val="14"/>
      <color indexed="8"/>
      <name val="Arial Narrow"/>
      <family val="0"/>
    </font>
    <font>
      <sz val="5"/>
      <color indexed="8"/>
      <name val="Geneva"/>
      <family val="0"/>
    </font>
    <font>
      <b/>
      <sz val="14"/>
      <color indexed="28"/>
      <name val="Geneva"/>
      <family val="0"/>
    </font>
    <font>
      <sz val="10"/>
      <color indexed="23"/>
      <name val="Geneva"/>
      <family val="0"/>
    </font>
    <font>
      <sz val="8"/>
      <color indexed="8"/>
      <name val="Geneva"/>
      <family val="0"/>
    </font>
    <font>
      <sz val="10"/>
      <color indexed="8"/>
      <name val="Geneva"/>
      <family val="0"/>
    </font>
    <font>
      <sz val="4.5"/>
      <color indexed="8"/>
      <name val="Geneva"/>
      <family val="0"/>
    </font>
    <font>
      <sz val="4"/>
      <color indexed="8"/>
      <name val="Geneva"/>
      <family val="0"/>
    </font>
    <font>
      <b/>
      <sz val="10"/>
      <color indexed="8"/>
      <name val="Geneva"/>
      <family val="0"/>
    </font>
    <font>
      <b/>
      <sz val="18"/>
      <color indexed="10"/>
      <name val="Arial Narrow"/>
      <family val="0"/>
    </font>
    <font>
      <sz val="4.25"/>
      <color indexed="8"/>
      <name val="Geneva"/>
      <family val="0"/>
    </font>
    <font>
      <b/>
      <sz val="10.25"/>
      <color indexed="8"/>
      <name val="Geneva"/>
      <family val="0"/>
    </font>
    <font>
      <vertAlign val="subscript"/>
      <sz val="10"/>
      <color indexed="8"/>
      <name val="Times"/>
      <family val="0"/>
    </font>
    <font>
      <sz val="14"/>
      <color indexed="18"/>
      <name val="Geneva"/>
      <family val="0"/>
    </font>
    <font>
      <b/>
      <sz val="18"/>
      <color indexed="18"/>
      <name val="Arial Narrow"/>
      <family val="0"/>
    </font>
    <font>
      <b/>
      <sz val="18"/>
      <color indexed="17"/>
      <name val="Arial Narrow"/>
      <family val="0"/>
    </font>
    <font>
      <b/>
      <sz val="18"/>
      <color indexed="61"/>
      <name val="Arial Narrow"/>
      <family val="0"/>
    </font>
    <font>
      <b/>
      <sz val="14"/>
      <name val="Arial"/>
      <family val="0"/>
    </font>
    <font>
      <u val="single"/>
      <sz val="7.5"/>
      <color indexed="12"/>
      <name val="Geneva"/>
      <family val="0"/>
    </font>
    <font>
      <u val="single"/>
      <sz val="7.5"/>
      <color indexed="36"/>
      <name val="Geneva"/>
      <family val="0"/>
    </font>
    <font>
      <b/>
      <sz val="10"/>
      <color indexed="56"/>
      <name val="Geneva"/>
      <family val="0"/>
    </font>
    <font>
      <sz val="10"/>
      <color indexed="56"/>
      <name val="Geneva"/>
      <family val="0"/>
    </font>
    <font>
      <b/>
      <sz val="18"/>
      <color indexed="56"/>
      <name val="Geneva"/>
      <family val="0"/>
    </font>
    <font>
      <sz val="9"/>
      <color indexed="8"/>
      <name val="Geneva"/>
      <family val="0"/>
    </font>
    <font>
      <sz val="12"/>
      <color indexed="8"/>
      <name val="Geneva"/>
      <family val="0"/>
    </font>
    <font>
      <b/>
      <sz val="10"/>
      <color indexed="22"/>
      <name val="Geneva"/>
      <family val="0"/>
    </font>
    <font>
      <sz val="8"/>
      <name val="Geneva"/>
      <family val="0"/>
    </font>
    <font>
      <b/>
      <sz val="14"/>
      <color indexed="8"/>
      <name val="Geneva"/>
      <family val="0"/>
    </font>
    <font>
      <sz val="10.25"/>
      <color indexed="8"/>
      <name val="Geneva"/>
      <family val="0"/>
    </font>
    <font>
      <sz val="5.5"/>
      <color indexed="8"/>
      <name val="Geneva"/>
      <family val="0"/>
    </font>
    <font>
      <b/>
      <sz val="18"/>
      <name val="Symbol"/>
      <family val="0"/>
    </font>
    <font>
      <sz val="36"/>
      <name val="Geneva"/>
      <family val="0"/>
    </font>
    <font>
      <sz val="12"/>
      <name val="Arial"/>
      <family val="0"/>
    </font>
    <font>
      <b/>
      <sz val="12"/>
      <name val="Arial"/>
      <family val="0"/>
    </font>
    <font>
      <sz val="10"/>
      <name val="Arial"/>
      <family val="0"/>
    </font>
    <font>
      <sz val="24"/>
      <color indexed="10"/>
      <name val="Arial"/>
      <family val="0"/>
    </font>
    <font>
      <sz val="14"/>
      <name val="Arial"/>
      <family val="0"/>
    </font>
    <font>
      <b/>
      <sz val="18"/>
      <color indexed="10"/>
      <name val="Arial"/>
      <family val="0"/>
    </font>
    <font>
      <b/>
      <sz val="18"/>
      <color indexed="56"/>
      <name val="Arial"/>
      <family val="0"/>
    </font>
    <font>
      <b/>
      <sz val="14"/>
      <color indexed="56"/>
      <name val="Geneva"/>
      <family val="0"/>
    </font>
    <font>
      <sz val="12"/>
      <color indexed="22"/>
      <name val="Arial"/>
      <family val="0"/>
    </font>
    <font>
      <sz val="9"/>
      <color indexed="22"/>
      <name val="Arial"/>
      <family val="0"/>
    </font>
    <font>
      <sz val="10"/>
      <color indexed="22"/>
      <name val="Geneva"/>
      <family val="0"/>
    </font>
    <font>
      <sz val="5.25"/>
      <color indexed="8"/>
      <name val="Geneva"/>
      <family val="0"/>
    </font>
    <font>
      <b/>
      <sz val="12"/>
      <color indexed="10"/>
      <name val="Arial"/>
      <family val="0"/>
    </font>
    <font>
      <b/>
      <sz val="10"/>
      <color indexed="18"/>
      <name val="Geneva"/>
      <family val="0"/>
    </font>
    <font>
      <sz val="10"/>
      <color indexed="55"/>
      <name val="Geneva"/>
      <family val="0"/>
    </font>
    <font>
      <sz val="11"/>
      <color indexed="8"/>
      <name val="Geneva"/>
      <family val="0"/>
    </font>
    <font>
      <b/>
      <sz val="14"/>
      <color indexed="8"/>
      <name val="Arial"/>
      <family val="0"/>
    </font>
    <font>
      <b/>
      <sz val="14"/>
      <color indexed="10"/>
      <name val="Arial"/>
      <family val="0"/>
    </font>
    <font>
      <b/>
      <sz val="18"/>
      <name val="Times"/>
      <family val="0"/>
    </font>
    <font>
      <sz val="12"/>
      <color indexed="8"/>
      <name val="Arial"/>
      <family val="0"/>
    </font>
    <font>
      <b/>
      <sz val="10"/>
      <color indexed="8"/>
      <name val="Arial"/>
      <family val="0"/>
    </font>
    <font>
      <sz val="8.25"/>
      <color indexed="8"/>
      <name val="Arial"/>
      <family val="0"/>
    </font>
    <font>
      <strike/>
      <sz val="14"/>
      <name val="Arial"/>
      <family val="0"/>
    </font>
    <font>
      <b/>
      <strike/>
      <sz val="14"/>
      <name val="Arial"/>
      <family val="0"/>
    </font>
    <font>
      <i/>
      <sz val="12"/>
      <name val="Arial"/>
      <family val="0"/>
    </font>
    <font>
      <sz val="14"/>
      <color indexed="10"/>
      <name val="Arial"/>
      <family val="0"/>
    </font>
    <font>
      <b/>
      <i/>
      <sz val="14"/>
      <color indexed="8"/>
      <name val="Arial"/>
      <family val="0"/>
    </font>
    <font>
      <b/>
      <u val="single"/>
      <sz val="14"/>
      <color indexed="8"/>
      <name val="Arial"/>
      <family val="0"/>
    </font>
    <font>
      <b/>
      <i/>
      <sz val="12"/>
      <color indexed="10"/>
      <name val="Geneva"/>
      <family val="0"/>
    </font>
    <font>
      <u val="single"/>
      <sz val="9"/>
      <color indexed="36"/>
      <name val="Geneva"/>
      <family val="0"/>
    </font>
    <font>
      <u val="single"/>
      <sz val="9"/>
      <color indexed="12"/>
      <name val="Geneva"/>
      <family val="0"/>
    </font>
    <font>
      <sz val="8"/>
      <name val="Verdana"/>
      <family val="0"/>
    </font>
    <font>
      <sz val="12"/>
      <color indexed="18"/>
      <name val="Geneva"/>
      <family val="0"/>
    </font>
    <font>
      <b/>
      <sz val="11.75"/>
      <color indexed="8"/>
      <name val="Arial"/>
      <family val="0"/>
    </font>
    <font>
      <b/>
      <sz val="13.75"/>
      <color indexed="8"/>
      <name val="Arial"/>
      <family val="0"/>
    </font>
    <font>
      <sz val="12.85"/>
      <color indexed="8"/>
      <name val="Geneva"/>
      <family val="0"/>
    </font>
    <font>
      <b/>
      <sz val="24"/>
      <color indexed="8"/>
      <name val="Times"/>
      <family val="0"/>
    </font>
    <font>
      <b/>
      <vertAlign val="subscript"/>
      <sz val="24"/>
      <color indexed="8"/>
      <name val="Geneva"/>
      <family val="0"/>
    </font>
    <font>
      <sz val="8.25"/>
      <color indexed="8"/>
      <name val="Geneva"/>
      <family val="0"/>
    </font>
    <font>
      <b/>
      <sz val="9"/>
      <color indexed="8"/>
      <name val="Geneva"/>
      <family val="0"/>
    </font>
    <font>
      <b/>
      <sz val="16"/>
      <name val="Geneva"/>
      <family val="0"/>
    </font>
    <font>
      <sz val="14"/>
      <color indexed="8"/>
      <name val="Geneva"/>
      <family val="0"/>
    </font>
    <font>
      <sz val="12"/>
      <color indexed="10"/>
      <name val="Arial Narrow"/>
      <family val="0"/>
    </font>
    <font>
      <b/>
      <sz val="17.75"/>
      <color indexed="8"/>
      <name val="Geneva"/>
      <family val="0"/>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21">
    <border>
      <left/>
      <right/>
      <top/>
      <bottom/>
      <diagonal/>
    </border>
    <border>
      <left>
        <color indexed="63"/>
      </left>
      <right>
        <color indexed="63"/>
      </right>
      <top>
        <color indexed="63"/>
      </top>
      <bottom style="medium"/>
    </border>
    <border>
      <left>
        <color indexed="63"/>
      </left>
      <right>
        <color indexed="63"/>
      </right>
      <top style="medium"/>
      <bottom style="thin"/>
    </border>
    <border>
      <left style="double"/>
      <right>
        <color indexed="63"/>
      </right>
      <top style="double"/>
      <bottom>
        <color indexed="63"/>
      </bottom>
    </border>
    <border>
      <left>
        <color indexed="63"/>
      </left>
      <right style="double"/>
      <top style="double"/>
      <bottom>
        <color indexed="63"/>
      </bottom>
    </border>
    <border>
      <left style="double"/>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72"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cellStyleXfs>
  <cellXfs count="256">
    <xf numFmtId="0" fontId="0" fillId="0" borderId="0" xfId="0" applyAlignment="1">
      <alignment/>
    </xf>
    <xf numFmtId="0" fontId="0" fillId="0" borderId="0" xfId="0" applyAlignment="1">
      <alignment horizontal="right"/>
    </xf>
    <xf numFmtId="0" fontId="1" fillId="0" borderId="0" xfId="0" applyFont="1" applyAlignment="1">
      <alignment horizontal="right"/>
    </xf>
    <xf numFmtId="0" fontId="1" fillId="0" borderId="0" xfId="0" applyFont="1" applyAlignment="1">
      <alignment/>
    </xf>
    <xf numFmtId="171" fontId="0" fillId="0" borderId="0" xfId="15" applyNumberFormat="1" applyFont="1" applyAlignment="1">
      <alignment horizontal="right"/>
    </xf>
    <xf numFmtId="171" fontId="1" fillId="0" borderId="0" xfId="15" applyNumberFormat="1" applyFont="1" applyAlignment="1">
      <alignment horizontal="right"/>
    </xf>
    <xf numFmtId="0" fontId="0" fillId="0" borderId="0" xfId="0" applyFill="1" applyBorder="1" applyAlignment="1">
      <alignment/>
    </xf>
    <xf numFmtId="0" fontId="0" fillId="0" borderId="1" xfId="0" applyFill="1" applyBorder="1" applyAlignment="1">
      <alignment/>
    </xf>
    <xf numFmtId="0" fontId="2" fillId="0" borderId="2" xfId="0" applyFont="1" applyFill="1" applyBorder="1" applyAlignment="1">
      <alignment horizontal="center"/>
    </xf>
    <xf numFmtId="0" fontId="1" fillId="0" borderId="0" xfId="0" applyFont="1" applyAlignment="1">
      <alignment horizontal="left"/>
    </xf>
    <xf numFmtId="172" fontId="1" fillId="0" borderId="0" xfId="33" applyNumberFormat="1" applyFont="1" applyAlignment="1">
      <alignment/>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10" fillId="0" borderId="0" xfId="0" applyFont="1" applyAlignment="1">
      <alignment horizontal="right"/>
    </xf>
    <xf numFmtId="1" fontId="8" fillId="0" borderId="0" xfId="0" applyNumberFormat="1" applyFont="1" applyAlignment="1">
      <alignment/>
    </xf>
    <xf numFmtId="1" fontId="8" fillId="0" borderId="0" xfId="0" applyNumberFormat="1" applyFont="1" applyAlignment="1">
      <alignment horizontal="right"/>
    </xf>
    <xf numFmtId="0" fontId="0" fillId="0" borderId="0" xfId="0" applyAlignment="1">
      <alignment horizontal="left"/>
    </xf>
    <xf numFmtId="0" fontId="12" fillId="0" borderId="0" xfId="0" applyFont="1" applyAlignment="1">
      <alignment/>
    </xf>
    <xf numFmtId="0" fontId="13" fillId="0" borderId="0" xfId="0" applyFont="1" applyAlignment="1">
      <alignment horizontal="right"/>
    </xf>
    <xf numFmtId="2" fontId="13" fillId="0" borderId="0" xfId="0" applyNumberFormat="1" applyFont="1" applyAlignment="1">
      <alignment/>
    </xf>
    <xf numFmtId="168" fontId="7" fillId="0" borderId="0" xfId="0" applyNumberFormat="1" applyFont="1" applyAlignment="1">
      <alignment/>
    </xf>
    <xf numFmtId="0" fontId="10" fillId="0" borderId="0" xfId="0" applyFont="1" applyAlignment="1">
      <alignment/>
    </xf>
    <xf numFmtId="0" fontId="15" fillId="0" borderId="0" xfId="0" applyFont="1" applyAlignment="1">
      <alignment/>
    </xf>
    <xf numFmtId="171" fontId="15" fillId="0" borderId="0" xfId="15" applyNumberFormat="1" applyFont="1" applyAlignment="1">
      <alignment/>
    </xf>
    <xf numFmtId="0" fontId="16" fillId="0" borderId="0" xfId="0" applyFont="1" applyAlignment="1">
      <alignment/>
    </xf>
    <xf numFmtId="171" fontId="16" fillId="0" borderId="0" xfId="15" applyNumberFormat="1" applyFont="1" applyAlignment="1">
      <alignment/>
    </xf>
    <xf numFmtId="171" fontId="9" fillId="0" borderId="0" xfId="15" applyNumberFormat="1" applyFont="1" applyAlignment="1">
      <alignment/>
    </xf>
    <xf numFmtId="0" fontId="9" fillId="0" borderId="0" xfId="15" applyNumberFormat="1" applyFont="1" applyAlignment="1">
      <alignment/>
    </xf>
    <xf numFmtId="3" fontId="7" fillId="0" borderId="0" xfId="0" applyNumberFormat="1" applyFont="1" applyAlignment="1">
      <alignment/>
    </xf>
    <xf numFmtId="3" fontId="7" fillId="0" borderId="0" xfId="0" applyNumberFormat="1" applyFont="1" applyAlignment="1">
      <alignment horizontal="right"/>
    </xf>
    <xf numFmtId="3" fontId="9" fillId="0" borderId="0" xfId="0" applyNumberFormat="1" applyFont="1" applyAlignment="1">
      <alignment/>
    </xf>
    <xf numFmtId="3" fontId="9" fillId="0" borderId="0" xfId="0" applyNumberFormat="1" applyFont="1" applyAlignment="1">
      <alignment horizontal="right"/>
    </xf>
    <xf numFmtId="3" fontId="9" fillId="0" borderId="0" xfId="0" applyNumberFormat="1" applyFont="1" applyAlignment="1">
      <alignment horizontal="left"/>
    </xf>
    <xf numFmtId="0" fontId="17" fillId="0" borderId="0" xfId="0" applyFont="1" applyAlignment="1">
      <alignment/>
    </xf>
    <xf numFmtId="172" fontId="17" fillId="0" borderId="0" xfId="33" applyNumberFormat="1" applyFont="1" applyAlignment="1">
      <alignment/>
    </xf>
    <xf numFmtId="0" fontId="18" fillId="0" borderId="0" xfId="0" applyFont="1" applyAlignment="1">
      <alignment/>
    </xf>
    <xf numFmtId="171" fontId="17" fillId="0" borderId="0" xfId="15" applyNumberFormat="1" applyFont="1" applyAlignment="1">
      <alignment/>
    </xf>
    <xf numFmtId="0" fontId="19" fillId="0" borderId="0" xfId="0" applyFont="1" applyAlignment="1">
      <alignment/>
    </xf>
    <xf numFmtId="0" fontId="11" fillId="0" borderId="0" xfId="0" applyFont="1" applyAlignment="1">
      <alignment/>
    </xf>
    <xf numFmtId="0" fontId="20" fillId="0" borderId="0" xfId="0" applyFont="1" applyAlignment="1">
      <alignment/>
    </xf>
    <xf numFmtId="0" fontId="0" fillId="0" borderId="0" xfId="0" applyFont="1" applyAlignment="1">
      <alignment/>
    </xf>
    <xf numFmtId="172" fontId="0" fillId="0" borderId="0" xfId="0" applyNumberFormat="1" applyFont="1" applyAlignment="1">
      <alignment/>
    </xf>
    <xf numFmtId="165" fontId="0" fillId="0" borderId="0" xfId="0" applyNumberFormat="1" applyFont="1" applyAlignment="1">
      <alignment/>
    </xf>
    <xf numFmtId="171" fontId="1" fillId="0" borderId="0" xfId="0" applyNumberFormat="1" applyFont="1" applyAlignment="1">
      <alignment/>
    </xf>
    <xf numFmtId="0" fontId="13" fillId="0" borderId="0" xfId="0" applyFont="1" applyAlignment="1">
      <alignment/>
    </xf>
    <xf numFmtId="0" fontId="21" fillId="0" borderId="0" xfId="0" applyFont="1" applyAlignment="1">
      <alignment/>
    </xf>
    <xf numFmtId="172" fontId="21" fillId="0" borderId="0" xfId="33" applyNumberFormat="1" applyFont="1" applyAlignment="1">
      <alignment/>
    </xf>
    <xf numFmtId="0" fontId="22" fillId="0" borderId="0" xfId="0" applyFont="1" applyAlignment="1">
      <alignment/>
    </xf>
    <xf numFmtId="171" fontId="21" fillId="0" borderId="0" xfId="15" applyNumberFormat="1" applyFont="1" applyAlignment="1">
      <alignment/>
    </xf>
    <xf numFmtId="172" fontId="13" fillId="0" borderId="0" xfId="33" applyNumberFormat="1" applyFont="1" applyAlignment="1">
      <alignment/>
    </xf>
    <xf numFmtId="171" fontId="13" fillId="0" borderId="0" xfId="0" applyNumberFormat="1" applyFont="1" applyAlignment="1">
      <alignment/>
    </xf>
    <xf numFmtId="172" fontId="12" fillId="0" borderId="0" xfId="0" applyNumberFormat="1" applyFont="1" applyAlignment="1">
      <alignment/>
    </xf>
    <xf numFmtId="165" fontId="12" fillId="0" borderId="0" xfId="0" applyNumberFormat="1" applyFont="1" applyAlignment="1">
      <alignment/>
    </xf>
    <xf numFmtId="0" fontId="11" fillId="0" borderId="0" xfId="0" applyFont="1" applyAlignment="1">
      <alignment horizontal="left"/>
    </xf>
    <xf numFmtId="0" fontId="11" fillId="0" borderId="0" xfId="0" applyFont="1" applyAlignment="1">
      <alignment horizontal="right"/>
    </xf>
    <xf numFmtId="0" fontId="19" fillId="0" borderId="0" xfId="0" applyFont="1" applyAlignment="1">
      <alignment horizontal="right"/>
    </xf>
    <xf numFmtId="0" fontId="23" fillId="0" borderId="0" xfId="0" applyFont="1" applyAlignment="1">
      <alignment/>
    </xf>
    <xf numFmtId="0" fontId="24" fillId="0" borderId="0" xfId="0" applyFont="1" applyAlignment="1">
      <alignment/>
    </xf>
    <xf numFmtId="0" fontId="23" fillId="0" borderId="0" xfId="0" applyFont="1" applyAlignment="1">
      <alignment horizontal="right"/>
    </xf>
    <xf numFmtId="0" fontId="24" fillId="0" borderId="0" xfId="0" applyFont="1" applyAlignment="1">
      <alignment horizontal="right" wrapText="1"/>
    </xf>
    <xf numFmtId="0" fontId="24" fillId="0" borderId="0" xfId="0" applyFont="1" applyAlignment="1">
      <alignment horizontal="right"/>
    </xf>
    <xf numFmtId="0" fontId="20" fillId="0" borderId="0" xfId="0" applyFont="1" applyAlignment="1">
      <alignment horizontal="right" wrapText="1"/>
    </xf>
    <xf numFmtId="0" fontId="20" fillId="0" borderId="0" xfId="0" applyFont="1" applyAlignment="1">
      <alignment horizontal="right"/>
    </xf>
    <xf numFmtId="0" fontId="25" fillId="0" borderId="0" xfId="0" applyFont="1" applyAlignment="1">
      <alignment/>
    </xf>
    <xf numFmtId="0" fontId="25" fillId="0" borderId="0" xfId="0" applyFont="1" applyAlignment="1">
      <alignment horizontal="right" wrapText="1"/>
    </xf>
    <xf numFmtId="0" fontId="25" fillId="0" borderId="0" xfId="0" applyFont="1" applyAlignment="1">
      <alignment horizontal="right"/>
    </xf>
    <xf numFmtId="168" fontId="20" fillId="0" borderId="0" xfId="0" applyNumberFormat="1" applyFont="1" applyAlignment="1">
      <alignment horizontal="right"/>
    </xf>
    <xf numFmtId="168" fontId="25" fillId="0" borderId="0" xfId="0" applyNumberFormat="1" applyFont="1" applyAlignment="1">
      <alignment horizontal="right"/>
    </xf>
    <xf numFmtId="168" fontId="1" fillId="0" borderId="0" xfId="33" applyNumberFormat="1" applyFont="1" applyAlignment="1">
      <alignment/>
    </xf>
    <xf numFmtId="168" fontId="1" fillId="0" borderId="0" xfId="0" applyNumberFormat="1" applyFont="1" applyAlignment="1">
      <alignment/>
    </xf>
    <xf numFmtId="0" fontId="27" fillId="0" borderId="0" xfId="0" applyFont="1" applyAlignment="1">
      <alignment/>
    </xf>
    <xf numFmtId="0" fontId="37" fillId="0" borderId="0" xfId="0" applyFont="1" applyAlignment="1">
      <alignment horizontal="right"/>
    </xf>
    <xf numFmtId="0" fontId="34" fillId="0" borderId="0" xfId="0" applyFont="1" applyAlignment="1">
      <alignment/>
    </xf>
    <xf numFmtId="0" fontId="39" fillId="0" borderId="0" xfId="0" applyFont="1" applyAlignment="1">
      <alignment horizontal="right"/>
    </xf>
    <xf numFmtId="0" fontId="40" fillId="0" borderId="0" xfId="0" applyFont="1" applyAlignment="1">
      <alignment/>
    </xf>
    <xf numFmtId="0" fontId="41" fillId="0" borderId="0" xfId="0" applyFont="1" applyAlignment="1">
      <alignment/>
    </xf>
    <xf numFmtId="0" fontId="45" fillId="0" borderId="0" xfId="0" applyFont="1" applyAlignment="1">
      <alignment horizontal="right"/>
    </xf>
    <xf numFmtId="171" fontId="45" fillId="0" borderId="0" xfId="15" applyNumberFormat="1" applyFont="1" applyAlignment="1">
      <alignment horizontal="right"/>
    </xf>
    <xf numFmtId="0" fontId="45" fillId="0" borderId="0" xfId="0" applyFont="1" applyAlignment="1">
      <alignment/>
    </xf>
    <xf numFmtId="0" fontId="1" fillId="0" borderId="0" xfId="0" applyFont="1" applyFill="1" applyBorder="1" applyAlignment="1">
      <alignment/>
    </xf>
    <xf numFmtId="0" fontId="46" fillId="0" borderId="0" xfId="0" applyFont="1" applyFill="1" applyBorder="1" applyAlignment="1">
      <alignment/>
    </xf>
    <xf numFmtId="0" fontId="46" fillId="0" borderId="0" xfId="0" applyFont="1" applyAlignment="1">
      <alignment/>
    </xf>
    <xf numFmtId="0" fontId="47" fillId="0" borderId="0" xfId="0" applyFont="1" applyFill="1" applyBorder="1" applyAlignment="1">
      <alignment/>
    </xf>
    <xf numFmtId="0" fontId="47" fillId="0" borderId="0" xfId="0" applyFont="1" applyAlignment="1">
      <alignment/>
    </xf>
    <xf numFmtId="167" fontId="1" fillId="0" borderId="0" xfId="0" applyNumberFormat="1" applyFont="1" applyFill="1" applyBorder="1" applyAlignment="1">
      <alignment/>
    </xf>
    <xf numFmtId="167" fontId="46" fillId="0" borderId="0" xfId="0" applyNumberFormat="1" applyFont="1" applyFill="1" applyBorder="1" applyAlignment="1">
      <alignment/>
    </xf>
    <xf numFmtId="167" fontId="0" fillId="0" borderId="0" xfId="0" applyNumberFormat="1" applyFill="1" applyBorder="1" applyAlignment="1">
      <alignment/>
    </xf>
    <xf numFmtId="167" fontId="47" fillId="0" borderId="0" xfId="0" applyNumberFormat="1" applyFont="1" applyFill="1" applyBorder="1" applyAlignment="1">
      <alignment/>
    </xf>
    <xf numFmtId="167" fontId="0" fillId="0" borderId="1" xfId="0" applyNumberFormat="1" applyFill="1" applyBorder="1" applyAlignment="1">
      <alignment/>
    </xf>
    <xf numFmtId="167" fontId="0" fillId="0" borderId="0" xfId="0" applyNumberFormat="1" applyAlignment="1">
      <alignment/>
    </xf>
    <xf numFmtId="0" fontId="13" fillId="0" borderId="0" xfId="0" applyFont="1" applyAlignment="1">
      <alignment wrapText="1"/>
    </xf>
    <xf numFmtId="3" fontId="56" fillId="0" borderId="0" xfId="0" applyNumberFormat="1" applyFont="1" applyAlignment="1">
      <alignment/>
    </xf>
    <xf numFmtId="3" fontId="34" fillId="0" borderId="3" xfId="0" applyNumberFormat="1" applyFont="1" applyBorder="1" applyAlignment="1">
      <alignment/>
    </xf>
    <xf numFmtId="3" fontId="21" fillId="0" borderId="4" xfId="0" applyNumberFormat="1" applyFont="1" applyBorder="1" applyAlignment="1">
      <alignment/>
    </xf>
    <xf numFmtId="3" fontId="13" fillId="0" borderId="0" xfId="0" applyNumberFormat="1" applyFont="1" applyAlignment="1">
      <alignment/>
    </xf>
    <xf numFmtId="0" fontId="13" fillId="0" borderId="5" xfId="0" applyFont="1" applyBorder="1" applyAlignment="1">
      <alignment/>
    </xf>
    <xf numFmtId="3" fontId="34" fillId="0" borderId="6" xfId="0" applyNumberFormat="1" applyFont="1" applyBorder="1" applyAlignment="1">
      <alignment/>
    </xf>
    <xf numFmtId="3" fontId="21" fillId="0" borderId="7" xfId="0" applyNumberFormat="1" applyFont="1" applyBorder="1" applyAlignment="1">
      <alignment/>
    </xf>
    <xf numFmtId="0" fontId="57" fillId="0" borderId="0" xfId="0" applyFont="1" applyAlignment="1">
      <alignment horizontal="right"/>
    </xf>
    <xf numFmtId="171" fontId="57" fillId="0" borderId="0" xfId="15" applyNumberFormat="1" applyFont="1" applyAlignment="1">
      <alignment horizontal="right"/>
    </xf>
    <xf numFmtId="0" fontId="57" fillId="0" borderId="0" xfId="0" applyFont="1" applyAlignment="1">
      <alignment/>
    </xf>
    <xf numFmtId="0" fontId="21" fillId="2" borderId="0" xfId="0" applyFont="1" applyFill="1" applyAlignment="1">
      <alignment/>
    </xf>
    <xf numFmtId="0" fontId="12" fillId="2" borderId="0" xfId="0" applyFont="1" applyFill="1" applyAlignment="1">
      <alignment/>
    </xf>
    <xf numFmtId="0" fontId="67" fillId="2" borderId="0" xfId="0" applyFont="1" applyFill="1" applyAlignment="1">
      <alignment/>
    </xf>
    <xf numFmtId="180" fontId="69" fillId="2" borderId="0" xfId="0" applyNumberFormat="1" applyFont="1" applyFill="1" applyAlignment="1">
      <alignment horizontal="right"/>
    </xf>
    <xf numFmtId="180" fontId="70" fillId="2" borderId="0" xfId="0" applyNumberFormat="1" applyFont="1" applyFill="1" applyAlignment="1">
      <alignment horizontal="right"/>
    </xf>
    <xf numFmtId="180" fontId="68" fillId="2" borderId="0" xfId="0" applyNumberFormat="1" applyFont="1" applyFill="1" applyAlignment="1">
      <alignment horizontal="right"/>
    </xf>
    <xf numFmtId="180" fontId="63" fillId="2" borderId="0" xfId="0" applyNumberFormat="1" applyFont="1" applyFill="1" applyAlignment="1">
      <alignment horizontal="right"/>
    </xf>
    <xf numFmtId="0" fontId="71" fillId="3" borderId="0" xfId="0" applyFont="1" applyFill="1" applyAlignment="1">
      <alignment/>
    </xf>
    <xf numFmtId="0" fontId="12" fillId="3" borderId="0" xfId="0" applyFont="1" applyFill="1" applyAlignment="1">
      <alignment/>
    </xf>
    <xf numFmtId="0" fontId="0" fillId="3" borderId="0" xfId="0" applyFill="1" applyAlignment="1">
      <alignment/>
    </xf>
    <xf numFmtId="171" fontId="1" fillId="0" borderId="0" xfId="15" applyNumberFormat="1" applyFont="1" applyAlignment="1">
      <alignment/>
    </xf>
    <xf numFmtId="171" fontId="17" fillId="0" borderId="0" xfId="0" applyNumberFormat="1" applyFont="1" applyAlignment="1">
      <alignment horizontal="right"/>
    </xf>
    <xf numFmtId="171" fontId="17" fillId="0" borderId="0" xfId="15" applyNumberFormat="1" applyFont="1" applyAlignment="1">
      <alignment horizontal="right"/>
    </xf>
    <xf numFmtId="0" fontId="17" fillId="0" borderId="0" xfId="0" applyFont="1" applyAlignment="1">
      <alignment horizontal="right"/>
    </xf>
    <xf numFmtId="0" fontId="74" fillId="0" borderId="0" xfId="0" applyFont="1" applyAlignment="1">
      <alignment/>
    </xf>
    <xf numFmtId="167" fontId="74" fillId="0" borderId="0" xfId="0" applyNumberFormat="1" applyFont="1" applyAlignment="1">
      <alignment/>
    </xf>
    <xf numFmtId="0" fontId="75" fillId="0" borderId="0" xfId="0" applyFont="1" applyAlignment="1">
      <alignment/>
    </xf>
    <xf numFmtId="171" fontId="10" fillId="0" borderId="0" xfId="0" applyNumberFormat="1" applyFont="1" applyAlignment="1">
      <alignment/>
    </xf>
    <xf numFmtId="171" fontId="10" fillId="0" borderId="0" xfId="15" applyNumberFormat="1" applyFont="1" applyAlignment="1">
      <alignment/>
    </xf>
    <xf numFmtId="0" fontId="76" fillId="0" borderId="0" xfId="0" applyFont="1" applyAlignment="1">
      <alignment/>
    </xf>
    <xf numFmtId="171" fontId="76" fillId="0" borderId="0" xfId="0" applyNumberFormat="1" applyFont="1" applyAlignment="1">
      <alignment/>
    </xf>
    <xf numFmtId="171" fontId="79" fillId="0" borderId="0" xfId="15" applyNumberFormat="1" applyFont="1" applyAlignment="1">
      <alignment/>
    </xf>
    <xf numFmtId="171" fontId="8" fillId="0" borderId="0" xfId="0" applyNumberFormat="1" applyFont="1" applyAlignment="1">
      <alignment/>
    </xf>
    <xf numFmtId="0" fontId="84" fillId="0" borderId="0" xfId="0" applyFont="1" applyAlignment="1">
      <alignment/>
    </xf>
    <xf numFmtId="169" fontId="10" fillId="0" borderId="0" xfId="15" applyNumberFormat="1" applyFont="1" applyAlignment="1">
      <alignment/>
    </xf>
    <xf numFmtId="169" fontId="10" fillId="0" borderId="0" xfId="0" applyNumberFormat="1" applyFont="1" applyAlignment="1">
      <alignment/>
    </xf>
    <xf numFmtId="169" fontId="76" fillId="0" borderId="0" xfId="0" applyNumberFormat="1" applyFont="1" applyAlignment="1">
      <alignment/>
    </xf>
    <xf numFmtId="169" fontId="8" fillId="0" borderId="0" xfId="0" applyNumberFormat="1" applyFont="1" applyAlignment="1">
      <alignment/>
    </xf>
    <xf numFmtId="9" fontId="8" fillId="4" borderId="0" xfId="33" applyFont="1" applyFill="1" applyAlignment="1">
      <alignment horizontal="right"/>
    </xf>
    <xf numFmtId="0" fontId="8" fillId="4" borderId="0" xfId="0" applyFont="1" applyFill="1" applyAlignment="1">
      <alignment horizontal="right"/>
    </xf>
    <xf numFmtId="171" fontId="1" fillId="4" borderId="0" xfId="15" applyNumberFormat="1" applyFont="1" applyFill="1" applyAlignment="1">
      <alignment/>
    </xf>
    <xf numFmtId="171" fontId="8" fillId="4" borderId="0" xfId="0" applyNumberFormat="1" applyFont="1" applyFill="1" applyAlignment="1">
      <alignment horizontal="right"/>
    </xf>
    <xf numFmtId="171" fontId="8" fillId="4" borderId="0" xfId="15" applyNumberFormat="1" applyFont="1" applyFill="1" applyAlignment="1">
      <alignment horizontal="right"/>
    </xf>
    <xf numFmtId="0" fontId="8" fillId="0" borderId="0" xfId="0" applyFont="1" applyFill="1" applyAlignment="1">
      <alignment horizontal="right"/>
    </xf>
    <xf numFmtId="0" fontId="10" fillId="4" borderId="0" xfId="0" applyFont="1" applyFill="1" applyAlignment="1">
      <alignment/>
    </xf>
    <xf numFmtId="0" fontId="13" fillId="0" borderId="8" xfId="0" applyFont="1" applyBorder="1" applyAlignment="1">
      <alignment horizontal="right"/>
    </xf>
    <xf numFmtId="172" fontId="10" fillId="0" borderId="9" xfId="33" applyNumberFormat="1" applyFont="1" applyBorder="1" applyAlignment="1">
      <alignment/>
    </xf>
    <xf numFmtId="0" fontId="13" fillId="0" borderId="9" xfId="0" applyFont="1" applyBorder="1" applyAlignment="1">
      <alignment horizontal="right"/>
    </xf>
    <xf numFmtId="172" fontId="76" fillId="0" borderId="9" xfId="33" applyNumberFormat="1" applyFont="1" applyBorder="1" applyAlignment="1">
      <alignment/>
    </xf>
    <xf numFmtId="172" fontId="8" fillId="0" borderId="10" xfId="33" applyNumberFormat="1" applyFont="1" applyBorder="1" applyAlignment="1">
      <alignment/>
    </xf>
    <xf numFmtId="0" fontId="7" fillId="4" borderId="0" xfId="0" applyFont="1" applyFill="1" applyAlignment="1">
      <alignment horizontal="right"/>
    </xf>
    <xf numFmtId="0" fontId="7" fillId="0" borderId="11" xfId="0" applyFont="1" applyBorder="1" applyAlignment="1">
      <alignment/>
    </xf>
    <xf numFmtId="0" fontId="7" fillId="0" borderId="12" xfId="0" applyFont="1" applyBorder="1" applyAlignment="1">
      <alignment horizontal="right"/>
    </xf>
    <xf numFmtId="0" fontId="9" fillId="0" borderId="12" xfId="0" applyFont="1" applyBorder="1" applyAlignment="1">
      <alignment/>
    </xf>
    <xf numFmtId="0" fontId="7" fillId="0" borderId="13" xfId="0" applyFont="1" applyBorder="1" applyAlignment="1">
      <alignment/>
    </xf>
    <xf numFmtId="0" fontId="28" fillId="0" borderId="0" xfId="0" applyFont="1" applyBorder="1" applyAlignment="1">
      <alignment horizontal="left"/>
    </xf>
    <xf numFmtId="0" fontId="7" fillId="0" borderId="0" xfId="0" applyFont="1" applyBorder="1" applyAlignment="1">
      <alignment horizontal="right"/>
    </xf>
    <xf numFmtId="0" fontId="9" fillId="0" borderId="0" xfId="0" applyFont="1" applyBorder="1" applyAlignment="1">
      <alignment/>
    </xf>
    <xf numFmtId="0" fontId="7" fillId="0" borderId="14" xfId="0" applyFont="1" applyBorder="1" applyAlignment="1">
      <alignment/>
    </xf>
    <xf numFmtId="0" fontId="7" fillId="0" borderId="15" xfId="0" applyFont="1" applyBorder="1" applyAlignment="1">
      <alignment/>
    </xf>
    <xf numFmtId="0" fontId="29" fillId="0" borderId="16" xfId="0" applyFont="1" applyBorder="1" applyAlignment="1">
      <alignment horizontal="left"/>
    </xf>
    <xf numFmtId="0" fontId="7" fillId="0" borderId="16" xfId="0" applyFont="1" applyBorder="1" applyAlignment="1">
      <alignment horizontal="right"/>
    </xf>
    <xf numFmtId="0" fontId="9" fillId="0" borderId="16" xfId="0" applyFont="1" applyBorder="1" applyAlignment="1">
      <alignment/>
    </xf>
    <xf numFmtId="0" fontId="7" fillId="0" borderId="17" xfId="0" applyFont="1" applyBorder="1" applyAlignment="1">
      <alignment/>
    </xf>
    <xf numFmtId="2" fontId="85" fillId="5" borderId="18" xfId="0" applyNumberFormat="1" applyFont="1" applyFill="1" applyBorder="1" applyAlignment="1">
      <alignment/>
    </xf>
    <xf numFmtId="0" fontId="71" fillId="0" borderId="0" xfId="0" applyFont="1" applyAlignment="1">
      <alignment horizontal="right"/>
    </xf>
    <xf numFmtId="0" fontId="88" fillId="0" borderId="0" xfId="0" applyFont="1" applyAlignment="1">
      <alignment/>
    </xf>
    <xf numFmtId="0" fontId="89" fillId="0" borderId="0" xfId="0" applyFont="1" applyAlignment="1">
      <alignment/>
    </xf>
    <xf numFmtId="0" fontId="90" fillId="0" borderId="0" xfId="0" applyFont="1" applyAlignment="1">
      <alignment/>
    </xf>
    <xf numFmtId="0" fontId="91" fillId="0" borderId="0" xfId="0" applyFont="1" applyAlignment="1">
      <alignment/>
    </xf>
    <xf numFmtId="0" fontId="92" fillId="0" borderId="0" xfId="0" applyFont="1" applyAlignment="1">
      <alignment/>
    </xf>
    <xf numFmtId="168" fontId="92" fillId="0" borderId="0" xfId="0" applyNumberFormat="1" applyFont="1" applyAlignment="1">
      <alignment/>
    </xf>
    <xf numFmtId="0" fontId="93" fillId="0" borderId="0" xfId="0" applyFont="1" applyAlignment="1">
      <alignment/>
    </xf>
    <xf numFmtId="2" fontId="21" fillId="0" borderId="0" xfId="0" applyNumberFormat="1" applyFont="1" applyAlignment="1">
      <alignment/>
    </xf>
    <xf numFmtId="0" fontId="86" fillId="0" borderId="0" xfId="0" applyFont="1" applyAlignment="1">
      <alignment/>
    </xf>
    <xf numFmtId="0" fontId="87" fillId="0" borderId="0" xfId="0" applyFont="1" applyAlignment="1">
      <alignment/>
    </xf>
    <xf numFmtId="0" fontId="87" fillId="4" borderId="0" xfId="0" applyFont="1" applyFill="1" applyAlignment="1">
      <alignment/>
    </xf>
    <xf numFmtId="0" fontId="94" fillId="0" borderId="0" xfId="0" applyFont="1" applyAlignment="1">
      <alignment/>
    </xf>
    <xf numFmtId="0" fontId="95" fillId="0" borderId="0" xfId="0" applyFont="1" applyAlignment="1">
      <alignment/>
    </xf>
    <xf numFmtId="0" fontId="96" fillId="0" borderId="0" xfId="0" applyFont="1" applyAlignment="1">
      <alignment/>
    </xf>
    <xf numFmtId="0" fontId="0" fillId="0" borderId="0" xfId="0" applyAlignment="1">
      <alignment wrapText="1"/>
    </xf>
    <xf numFmtId="0" fontId="1" fillId="0" borderId="0" xfId="0" applyFont="1" applyAlignment="1">
      <alignment horizontal="right" wrapText="1"/>
    </xf>
    <xf numFmtId="0" fontId="47" fillId="0" borderId="0" xfId="0" applyFont="1" applyAlignment="1">
      <alignment horizontal="right" wrapText="1"/>
    </xf>
    <xf numFmtId="0" fontId="99" fillId="0" borderId="0" xfId="0" applyFont="1" applyAlignment="1">
      <alignment horizontal="right" wrapText="1"/>
    </xf>
    <xf numFmtId="0" fontId="47" fillId="0" borderId="0" xfId="0" applyFont="1" applyAlignment="1">
      <alignment horizontal="right"/>
    </xf>
    <xf numFmtId="0" fontId="99" fillId="0" borderId="0" xfId="0" applyFont="1" applyAlignment="1">
      <alignment horizontal="right"/>
    </xf>
    <xf numFmtId="9" fontId="99" fillId="0" borderId="0" xfId="33" applyFont="1" applyAlignment="1">
      <alignment horizontal="right"/>
    </xf>
    <xf numFmtId="183" fontId="17" fillId="0" borderId="0" xfId="17" applyNumberFormat="1" applyFont="1" applyAlignment="1">
      <alignment horizontal="right" wrapText="1"/>
    </xf>
    <xf numFmtId="183" fontId="17" fillId="0" borderId="0" xfId="17" applyNumberFormat="1" applyFont="1" applyAlignment="1">
      <alignment horizontal="right"/>
    </xf>
    <xf numFmtId="0" fontId="100" fillId="0" borderId="0" xfId="0" applyFont="1" applyAlignment="1">
      <alignment wrapText="1"/>
    </xf>
    <xf numFmtId="0" fontId="100" fillId="0" borderId="0" xfId="0" applyFont="1" applyAlignment="1">
      <alignment/>
    </xf>
    <xf numFmtId="180" fontId="8" fillId="0" borderId="0" xfId="0" applyNumberFormat="1" applyFont="1" applyAlignment="1">
      <alignment/>
    </xf>
    <xf numFmtId="0" fontId="10" fillId="0" borderId="0" xfId="0" applyFont="1" applyAlignment="1">
      <alignment wrapText="1"/>
    </xf>
    <xf numFmtId="0" fontId="39" fillId="0" borderId="0" xfId="0" applyFont="1" applyAlignment="1">
      <alignment horizontal="right" wrapText="1"/>
    </xf>
    <xf numFmtId="0" fontId="7" fillId="0" borderId="0" xfId="0" applyFont="1" applyAlignment="1">
      <alignment wrapText="1"/>
    </xf>
    <xf numFmtId="0" fontId="104" fillId="4" borderId="0" xfId="0" applyFont="1" applyFill="1" applyAlignment="1">
      <alignment horizontal="right"/>
    </xf>
    <xf numFmtId="0" fontId="1" fillId="0" borderId="11" xfId="0" applyFont="1" applyBorder="1" applyAlignment="1">
      <alignment horizontal="left"/>
    </xf>
    <xf numFmtId="0" fontId="47" fillId="0" borderId="12" xfId="0" applyFont="1" applyBorder="1" applyAlignment="1">
      <alignment horizontal="right"/>
    </xf>
    <xf numFmtId="0" fontId="99" fillId="0" borderId="12" xfId="0" applyFont="1" applyBorder="1" applyAlignment="1">
      <alignment horizontal="right"/>
    </xf>
    <xf numFmtId="183" fontId="17" fillId="0" borderId="13" xfId="17" applyNumberFormat="1" applyFont="1" applyBorder="1" applyAlignment="1">
      <alignment horizontal="right"/>
    </xf>
    <xf numFmtId="0" fontId="1" fillId="0" borderId="18" xfId="0" applyFont="1" applyBorder="1" applyAlignment="1">
      <alignment horizontal="right" wrapText="1"/>
    </xf>
    <xf numFmtId="0" fontId="47" fillId="0" borderId="0" xfId="0" applyFont="1" applyBorder="1" applyAlignment="1">
      <alignment horizontal="right"/>
    </xf>
    <xf numFmtId="0" fontId="99" fillId="0" borderId="0" xfId="0" applyFont="1" applyBorder="1" applyAlignment="1">
      <alignment horizontal="right"/>
    </xf>
    <xf numFmtId="183" fontId="17" fillId="0" borderId="14" xfId="17" applyNumberFormat="1" applyFont="1" applyBorder="1" applyAlignment="1">
      <alignment horizontal="right"/>
    </xf>
    <xf numFmtId="0" fontId="1" fillId="0" borderId="18" xfId="0" applyFont="1" applyBorder="1" applyAlignment="1">
      <alignment horizontal="right"/>
    </xf>
    <xf numFmtId="9" fontId="99" fillId="0" borderId="0" xfId="0" applyNumberFormat="1" applyFont="1" applyBorder="1" applyAlignment="1">
      <alignment horizontal="right"/>
    </xf>
    <xf numFmtId="0" fontId="1" fillId="0" borderId="15" xfId="0" applyFont="1" applyBorder="1" applyAlignment="1">
      <alignment horizontal="right"/>
    </xf>
    <xf numFmtId="0" fontId="47" fillId="0" borderId="16" xfId="0" applyFont="1" applyBorder="1" applyAlignment="1">
      <alignment horizontal="right"/>
    </xf>
    <xf numFmtId="9" fontId="99" fillId="0" borderId="16" xfId="0" applyNumberFormat="1" applyFont="1" applyBorder="1" applyAlignment="1">
      <alignment horizontal="right"/>
    </xf>
    <xf numFmtId="183" fontId="17" fillId="0" borderId="17" xfId="17" applyNumberFormat="1" applyFont="1" applyBorder="1" applyAlignment="1">
      <alignment horizontal="right"/>
    </xf>
    <xf numFmtId="0" fontId="99" fillId="0" borderId="16" xfId="0" applyFont="1" applyBorder="1" applyAlignment="1">
      <alignment horizontal="right" wrapText="1"/>
    </xf>
    <xf numFmtId="183" fontId="17" fillId="0" borderId="17" xfId="17" applyNumberFormat="1" applyFont="1" applyBorder="1" applyAlignment="1">
      <alignment horizontal="right" wrapText="1"/>
    </xf>
    <xf numFmtId="0" fontId="103" fillId="0" borderId="0" xfId="0" applyFont="1" applyAlignment="1">
      <alignment/>
    </xf>
    <xf numFmtId="0" fontId="103" fillId="0" borderId="0" xfId="0" applyFont="1" applyAlignment="1">
      <alignment horizontal="right"/>
    </xf>
    <xf numFmtId="0" fontId="90" fillId="0" borderId="0" xfId="0" applyFont="1" applyAlignment="1">
      <alignment horizontal="right"/>
    </xf>
    <xf numFmtId="0" fontId="71" fillId="0" borderId="0" xfId="0" applyFont="1" applyAlignment="1">
      <alignment/>
    </xf>
    <xf numFmtId="3" fontId="90" fillId="0" borderId="0" xfId="0" applyNumberFormat="1" applyFont="1" applyAlignment="1">
      <alignment horizontal="right"/>
    </xf>
    <xf numFmtId="3" fontId="71" fillId="0" borderId="0" xfId="0" applyNumberFormat="1" applyFont="1" applyAlignment="1">
      <alignment horizontal="right"/>
    </xf>
    <xf numFmtId="6" fontId="90" fillId="0" borderId="0" xfId="0" applyNumberFormat="1" applyFont="1" applyAlignment="1">
      <alignment horizontal="right"/>
    </xf>
    <xf numFmtId="6" fontId="71" fillId="0" borderId="0" xfId="0" applyNumberFormat="1" applyFont="1" applyAlignment="1">
      <alignment horizontal="right"/>
    </xf>
    <xf numFmtId="0" fontId="90" fillId="0" borderId="0" xfId="0" applyFont="1" applyAlignment="1">
      <alignment/>
    </xf>
    <xf numFmtId="0" fontId="108" fillId="0" borderId="0" xfId="0" applyFont="1" applyAlignment="1">
      <alignment/>
    </xf>
    <xf numFmtId="3" fontId="108" fillId="0" borderId="0" xfId="0" applyNumberFormat="1" applyFont="1" applyAlignment="1">
      <alignment horizontal="right"/>
    </xf>
    <xf numFmtId="3" fontId="109" fillId="0" borderId="0" xfId="0" applyNumberFormat="1" applyFont="1" applyAlignment="1">
      <alignment horizontal="right"/>
    </xf>
    <xf numFmtId="6" fontId="108" fillId="0" borderId="0" xfId="0" applyNumberFormat="1" applyFont="1" applyAlignment="1">
      <alignment horizontal="right"/>
    </xf>
    <xf numFmtId="6" fontId="109" fillId="0" borderId="0" xfId="0" applyNumberFormat="1" applyFont="1" applyAlignment="1">
      <alignment horizontal="right"/>
    </xf>
    <xf numFmtId="9" fontId="90" fillId="0" borderId="0" xfId="33" applyNumberFormat="1" applyFont="1" applyAlignment="1">
      <alignment/>
    </xf>
    <xf numFmtId="0" fontId="110" fillId="0" borderId="0" xfId="0" applyFont="1" applyAlignment="1">
      <alignment/>
    </xf>
    <xf numFmtId="171" fontId="90" fillId="0" borderId="0" xfId="15" applyNumberFormat="1" applyFont="1" applyAlignment="1">
      <alignment horizontal="right"/>
    </xf>
    <xf numFmtId="171" fontId="90" fillId="0" borderId="0" xfId="15" applyNumberFormat="1" applyFont="1" applyAlignment="1">
      <alignment/>
    </xf>
    <xf numFmtId="0" fontId="111" fillId="0" borderId="0" xfId="0" applyFont="1" applyAlignment="1">
      <alignment/>
    </xf>
    <xf numFmtId="2" fontId="111" fillId="0" borderId="0" xfId="0" applyNumberFormat="1" applyFont="1" applyAlignment="1">
      <alignment/>
    </xf>
    <xf numFmtId="2" fontId="103" fillId="0" borderId="0" xfId="0" applyNumberFormat="1" applyFont="1" applyAlignment="1">
      <alignment/>
    </xf>
    <xf numFmtId="0" fontId="8" fillId="0" borderId="19" xfId="0" applyFont="1" applyBorder="1" applyAlignment="1">
      <alignment/>
    </xf>
    <xf numFmtId="171" fontId="10" fillId="0" borderId="20" xfId="15" applyNumberFormat="1" applyFont="1" applyBorder="1" applyAlignment="1">
      <alignment/>
    </xf>
    <xf numFmtId="0" fontId="114" fillId="0" borderId="0" xfId="0" applyFont="1" applyAlignment="1">
      <alignment horizontal="left"/>
    </xf>
    <xf numFmtId="0" fontId="19" fillId="0" borderId="0" xfId="32" applyFont="1">
      <alignment/>
      <protection/>
    </xf>
    <xf numFmtId="0" fontId="11" fillId="0" borderId="0" xfId="32" applyFont="1">
      <alignment/>
      <protection/>
    </xf>
    <xf numFmtId="0" fontId="118" fillId="0" borderId="0" xfId="32" applyFont="1">
      <alignment/>
      <protection/>
    </xf>
    <xf numFmtId="49" fontId="19" fillId="0" borderId="0" xfId="32" applyNumberFormat="1" applyFont="1" applyAlignment="1">
      <alignment horizontal="right"/>
      <protection/>
    </xf>
    <xf numFmtId="171" fontId="19" fillId="2" borderId="8" xfId="15" applyNumberFormat="1" applyFont="1" applyFill="1" applyBorder="1" applyAlignment="1">
      <alignment/>
    </xf>
    <xf numFmtId="167" fontId="19" fillId="0" borderId="0" xfId="32" applyNumberFormat="1" applyFont="1">
      <alignment/>
      <protection/>
    </xf>
    <xf numFmtId="2" fontId="19" fillId="0" borderId="0" xfId="32" applyNumberFormat="1" applyFont="1">
      <alignment/>
      <protection/>
    </xf>
    <xf numFmtId="171" fontId="19" fillId="2" borderId="9" xfId="15" applyNumberFormat="1" applyFont="1" applyFill="1" applyBorder="1" applyAlignment="1">
      <alignment/>
    </xf>
    <xf numFmtId="171" fontId="19" fillId="2" borderId="10" xfId="15" applyNumberFormat="1" applyFont="1" applyFill="1" applyBorder="1" applyAlignment="1">
      <alignment/>
    </xf>
    <xf numFmtId="0" fontId="20" fillId="0" borderId="0" xfId="32" applyFont="1">
      <alignment/>
      <protection/>
    </xf>
    <xf numFmtId="0" fontId="20" fillId="0" borderId="0" xfId="32" applyFont="1" applyBorder="1">
      <alignment/>
      <protection/>
    </xf>
    <xf numFmtId="0" fontId="11" fillId="0" borderId="12" xfId="32" applyFont="1" applyBorder="1">
      <alignment/>
      <protection/>
    </xf>
    <xf numFmtId="0" fontId="11" fillId="0" borderId="13" xfId="32" applyFont="1" applyBorder="1">
      <alignment/>
      <protection/>
    </xf>
    <xf numFmtId="0" fontId="11" fillId="0" borderId="0" xfId="32" applyFont="1" applyFill="1" applyBorder="1">
      <alignment/>
      <protection/>
    </xf>
    <xf numFmtId="0" fontId="11" fillId="0" borderId="0" xfId="32" applyFont="1" applyBorder="1">
      <alignment/>
      <protection/>
    </xf>
    <xf numFmtId="0" fontId="11" fillId="0" borderId="14" xfId="32" applyFont="1" applyBorder="1">
      <alignment/>
      <protection/>
    </xf>
    <xf numFmtId="0" fontId="118" fillId="0" borderId="15" xfId="32" applyFont="1" applyBorder="1">
      <alignment/>
      <protection/>
    </xf>
    <xf numFmtId="0" fontId="118" fillId="0" borderId="16" xfId="32" applyFont="1" applyBorder="1">
      <alignment/>
      <protection/>
    </xf>
    <xf numFmtId="0" fontId="118" fillId="0" borderId="17" xfId="32" applyFont="1" applyBorder="1">
      <alignment/>
      <protection/>
    </xf>
    <xf numFmtId="0" fontId="126" fillId="0" borderId="11" xfId="32" applyFont="1" applyBorder="1">
      <alignment/>
      <protection/>
    </xf>
    <xf numFmtId="0" fontId="126" fillId="4" borderId="18" xfId="32" applyFont="1" applyFill="1" applyBorder="1">
      <alignment/>
      <protection/>
    </xf>
  </cellXfs>
  <cellStyles count="20">
    <cellStyle name="Normal" xfId="0"/>
    <cellStyle name="Comma" xfId="15"/>
    <cellStyle name="Comma [0]" xfId="16"/>
    <cellStyle name="Currency" xfId="17"/>
    <cellStyle name="Currency [0]" xfId="18"/>
    <cellStyle name="Followed Hyperlink" xfId="19"/>
    <cellStyle name="Followed Hyperlink_basictools.xls Chart 2" xfId="20"/>
    <cellStyle name="Followed Hyperlink_basictools.xls Chart 3" xfId="21"/>
    <cellStyle name="Followed Hyperlink_basictools.xls Chart 7" xfId="22"/>
    <cellStyle name="Followed Hyperlink_ginicoefficient.XLS" xfId="23"/>
    <cellStyle name="Hyperlink" xfId="24"/>
    <cellStyle name="Hyperlink_basictools.xls Chart 2" xfId="25"/>
    <cellStyle name="Hyperlink_basictools.xls Chart 3" xfId="26"/>
    <cellStyle name="Hyperlink_basictools.xls Chart 7" xfId="27"/>
    <cellStyle name="Hyperlink_ginicoefficient.XLS" xfId="28"/>
    <cellStyle name="Normal_basictools.xls Chart 2" xfId="29"/>
    <cellStyle name="Normal_basictools.xls Chart 3" xfId="30"/>
    <cellStyle name="Normal_basictools.xls Chart 7" xfId="31"/>
    <cellStyle name="Normal_ginicoefficient.XLS"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Interval</a:t>
            </a:r>
          </a:p>
        </c:rich>
      </c:tx>
      <c:layout>
        <c:manualLayout>
          <c:xMode val="factor"/>
          <c:yMode val="factor"/>
          <c:x val="-0.00175"/>
          <c:y val="0"/>
        </c:manualLayout>
      </c:layout>
      <c:spPr>
        <a:noFill/>
        <a:ln>
          <a:noFill/>
        </a:ln>
      </c:spPr>
    </c:title>
    <c:plotArea>
      <c:layout>
        <c:manualLayout>
          <c:xMode val="edge"/>
          <c:yMode val="edge"/>
          <c:x val="0.01475"/>
          <c:y val="0.449"/>
          <c:w val="0.97075"/>
          <c:h val="0.511"/>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'confidence interval (data)'!$H$20:$H$20</c:f>
              <c:numCache/>
            </c:numRef>
          </c:val>
        </c:ser>
        <c:ser>
          <c:idx val="1"/>
          <c:order val="1"/>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'confidence interval (data)'!$H$22:$H$22</c:f>
              <c:numCache/>
            </c:numRef>
          </c:val>
        </c:ser>
        <c:overlap val="100"/>
        <c:gapWidth val="0"/>
        <c:axId val="7324311"/>
        <c:axId val="65918800"/>
      </c:barChart>
      <c:catAx>
        <c:axId val="7324311"/>
        <c:scaling>
          <c:orientation val="minMax"/>
        </c:scaling>
        <c:axPos val="l"/>
        <c:delete val="0"/>
        <c:numFmt formatCode="General" sourceLinked="1"/>
        <c:majorTickMark val="out"/>
        <c:minorTickMark val="none"/>
        <c:tickLblPos val="nextTo"/>
        <c:spPr>
          <a:ln w="3175">
            <a:solidFill>
              <a:srgbClr val="000000"/>
            </a:solidFill>
          </a:ln>
        </c:spPr>
        <c:crossAx val="65918800"/>
        <c:crosses val="autoZero"/>
        <c:auto val="1"/>
        <c:lblOffset val="100"/>
        <c:tickLblSkip val="1"/>
        <c:noMultiLvlLbl val="0"/>
      </c:catAx>
      <c:valAx>
        <c:axId val="65918800"/>
        <c:scaling>
          <c:orientation val="minMax"/>
          <c:max val="100000"/>
        </c:scaling>
        <c:axPos val="b"/>
        <c:majorGridlines>
          <c:spPr>
            <a:ln w="3175">
              <a:solidFill>
                <a:srgbClr val="000000"/>
              </a:solidFill>
            </a:ln>
          </c:spPr>
        </c:majorGridlines>
        <c:minorGridlines>
          <c:spPr>
            <a:ln w="3175">
              <a:solidFill>
                <a:srgbClr val="969696"/>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7324311"/>
        <c:crossesAt val="1"/>
        <c:crossBetween val="between"/>
        <c:dispUnits/>
      </c:valAx>
      <c:spPr>
        <a:solidFill>
          <a:srgbClr val="69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23"/>
          <c:w val="0.9105"/>
          <c:h val="0.95425"/>
        </c:manualLayout>
      </c:layout>
      <c:scatterChart>
        <c:scatterStyle val="lineMarker"/>
        <c:varyColors val="0"/>
        <c:ser>
          <c:idx val="1"/>
          <c:order val="0"/>
          <c:tx>
            <c:strRef>
              <c:f>ANOVA!$G$3</c:f>
              <c:strCache>
                <c:ptCount val="1"/>
                <c:pt idx="0">
                  <c:v>Suburban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xVal>
            <c:numRef>
              <c:f>ANOVA!$G$4:$G$25</c:f>
              <c:numCache/>
            </c:numRef>
          </c:xVal>
          <c:yVal>
            <c:numRef>
              <c:f>ANOVA!$K$4:$K$25</c:f>
              <c:numCache/>
            </c:numRef>
          </c:yVal>
          <c:smooth val="0"/>
        </c:ser>
        <c:ser>
          <c:idx val="2"/>
          <c:order val="1"/>
          <c:tx>
            <c:strRef>
              <c:f>ANOVA!$H$3</c:f>
              <c:strCache>
                <c:ptCount val="1"/>
                <c:pt idx="0">
                  <c:v>Rural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FF00"/>
              </a:solidFill>
              <a:ln>
                <a:solidFill>
                  <a:srgbClr val="FFFF00"/>
                </a:solidFill>
              </a:ln>
            </c:spPr>
          </c:marker>
          <c:xVal>
            <c:numRef>
              <c:f>ANOVA!$H$4:$H$25</c:f>
              <c:numCache/>
            </c:numRef>
          </c:xVal>
          <c:yVal>
            <c:numRef>
              <c:f>ANOVA!$L$4:$L$25</c:f>
              <c:numCache/>
            </c:numRef>
          </c:yVal>
          <c:smooth val="0"/>
        </c:ser>
        <c:ser>
          <c:idx val="0"/>
          <c:order val="2"/>
          <c:tx>
            <c:strRef>
              <c:f>ANOVA!$F$3</c:f>
              <c:strCache>
                <c:ptCount val="1"/>
                <c:pt idx="0">
                  <c:v>City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ANOVA!$F$4:$F$25</c:f>
              <c:numCache/>
            </c:numRef>
          </c:xVal>
          <c:yVal>
            <c:numRef>
              <c:f>ANOVA!$J$4:$J$25</c:f>
              <c:numCache/>
            </c:numRef>
          </c:yVal>
          <c:smooth val="0"/>
        </c:ser>
        <c:ser>
          <c:idx val="3"/>
          <c:order val="3"/>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808080"/>
              </a:solidFill>
              <a:ln>
                <a:solidFill>
                  <a:srgbClr val="000000"/>
                </a:solidFill>
              </a:ln>
            </c:spPr>
          </c:marker>
          <c:xVal>
            <c:numRef>
              <c:f>ANOVA!$F$26:$F$26</c:f>
              <c:numCache/>
            </c:numRef>
          </c:xVal>
          <c:yVal>
            <c:numRef>
              <c:f>ANOVA!$J$26:$J$26</c:f>
              <c:numCache/>
            </c:numRef>
          </c:yVal>
          <c:smooth val="0"/>
        </c:ser>
        <c:ser>
          <c:idx val="5"/>
          <c:order val="4"/>
          <c:tx>
            <c:strRef>
              <c:f>ANOVA!$F$3</c:f>
              <c:strCache>
                <c:ptCount val="1"/>
                <c:pt idx="0">
                  <c:v>City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969696"/>
              </a:solidFill>
              <a:ln>
                <a:solidFill>
                  <a:srgbClr val="000000"/>
                </a:solidFill>
              </a:ln>
            </c:spPr>
          </c:marker>
          <c:xVal>
            <c:numRef>
              <c:f>ANOVA!$G$26:$G$26</c:f>
              <c:numCache/>
            </c:numRef>
          </c:xVal>
          <c:yVal>
            <c:numRef>
              <c:f>ANOVA!$K$26:$K$26</c:f>
              <c:numCache/>
            </c:numRef>
          </c:yVal>
          <c:smooth val="0"/>
        </c:ser>
        <c:ser>
          <c:idx val="6"/>
          <c:order val="5"/>
          <c:tx>
            <c:strRef>
              <c:f>ANOVA!$F$3</c:f>
              <c:strCache>
                <c:ptCount val="1"/>
                <c:pt idx="0">
                  <c:v>City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969696"/>
              </a:solidFill>
              <a:ln>
                <a:solidFill>
                  <a:srgbClr val="000000"/>
                </a:solidFill>
              </a:ln>
            </c:spPr>
          </c:marker>
          <c:xVal>
            <c:numRef>
              <c:f>ANOVA!$H$26:$H$26</c:f>
              <c:numCache/>
            </c:numRef>
          </c:xVal>
          <c:yVal>
            <c:numRef>
              <c:f>ANOVA!$L$26:$L$26</c:f>
              <c:numCache/>
            </c:numRef>
          </c:yVal>
          <c:smooth val="0"/>
        </c:ser>
        <c:ser>
          <c:idx val="4"/>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ANOVA!$F$26:$G$26</c:f>
              <c:numCache/>
            </c:numRef>
          </c:xVal>
          <c:yVal>
            <c:numRef>
              <c:f>ANOVA!$H$26:$H$26</c:f>
              <c:numCache/>
            </c:numRef>
          </c:yVal>
          <c:smooth val="0"/>
        </c:ser>
        <c:axId val="28827681"/>
        <c:axId val="58122538"/>
      </c:scatterChart>
      <c:valAx>
        <c:axId val="28827681"/>
        <c:scaling>
          <c:orientation val="minMax"/>
        </c:scaling>
        <c:axPos val="b"/>
        <c:delete val="0"/>
        <c:numFmt formatCode="General" sourceLinked="1"/>
        <c:majorTickMark val="out"/>
        <c:minorTickMark val="none"/>
        <c:tickLblPos val="nextTo"/>
        <c:spPr>
          <a:ln w="3175">
            <a:solidFill>
              <a:srgbClr val="000000"/>
            </a:solidFill>
          </a:ln>
        </c:spPr>
        <c:crossAx val="58122538"/>
        <c:crosses val="autoZero"/>
        <c:crossBetween val="midCat"/>
        <c:dispUnits/>
      </c:valAx>
      <c:valAx>
        <c:axId val="58122538"/>
        <c:scaling>
          <c:orientation val="minMax"/>
          <c:max val="1.2"/>
          <c:min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827681"/>
        <c:crosses val="autoZero"/>
        <c:crossBetween val="midCat"/>
        <c:dispUnits/>
        <c:majorUnit val="1"/>
        <c:minorUnit val="0.004"/>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Geneva"/>
          <a:ea typeface="Geneva"/>
          <a:cs typeface="Geneva"/>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2775"/>
          <c:w val="0.94475"/>
          <c:h val="0.94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DD0806"/>
              </a:solidFill>
              <a:ln>
                <a:solidFill>
                  <a:srgbClr val="DD0806"/>
                </a:solidFill>
              </a:ln>
            </c:spPr>
          </c:marker>
          <c:xVal>
            <c:numRef>
              <c:f>'correlation basics'!$B$2:$B$13</c:f>
              <c:numCache/>
            </c:numRef>
          </c:xVal>
          <c:yVal>
            <c:numRef>
              <c:f>'correlation basics'!$C$2:$C$13</c:f>
              <c:numCache/>
            </c:numRef>
          </c:yVal>
          <c:smooth val="0"/>
        </c:ser>
        <c:axId val="53340795"/>
        <c:axId val="10305108"/>
      </c:scatterChart>
      <c:valAx>
        <c:axId val="53340795"/>
        <c:scaling>
          <c:orientation val="minMax"/>
          <c:max val="1"/>
          <c:min val="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10305108"/>
        <c:crosses val="autoZero"/>
        <c:crossBetween val="midCat"/>
        <c:dispUnits/>
        <c:majorUnit val="0.1"/>
      </c:valAx>
      <c:valAx>
        <c:axId val="10305108"/>
        <c:scaling>
          <c:orientation val="minMax"/>
          <c:max val="1"/>
          <c:min val="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5334079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Geneva"/>
          <a:ea typeface="Geneva"/>
          <a:cs typeface="Genev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295"/>
          <c:w val="0.94475"/>
          <c:h val="0.94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000080"/>
              </a:solidFill>
              <a:ln>
                <a:solidFill>
                  <a:srgbClr val="000080"/>
                </a:solidFill>
              </a:ln>
            </c:spPr>
          </c:marker>
          <c:xVal>
            <c:numRef>
              <c:f>'correlation basics'!$B$20:$B$31</c:f>
              <c:numCache/>
            </c:numRef>
          </c:xVal>
          <c:yVal>
            <c:numRef>
              <c:f>'correlation basics'!$C$20:$C$31</c:f>
              <c:numCache/>
            </c:numRef>
          </c:yVal>
          <c:smooth val="0"/>
        </c:ser>
        <c:axId val="25637109"/>
        <c:axId val="29407390"/>
      </c:scatterChart>
      <c:valAx>
        <c:axId val="25637109"/>
        <c:scaling>
          <c:orientation val="minMax"/>
          <c:max val="1"/>
          <c:min val="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29407390"/>
        <c:crosses val="autoZero"/>
        <c:crossBetween val="midCat"/>
        <c:dispUnits/>
        <c:majorUnit val="0.1"/>
      </c:valAx>
      <c:valAx>
        <c:axId val="29407390"/>
        <c:scaling>
          <c:orientation val="minMax"/>
          <c:max val="1"/>
          <c:min val="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2563710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Geneva"/>
          <a:ea typeface="Geneva"/>
          <a:cs typeface="Genev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2775"/>
          <c:w val="0.94475"/>
          <c:h val="0.94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006411"/>
              </a:solidFill>
              <a:ln>
                <a:solidFill>
                  <a:srgbClr val="006411"/>
                </a:solidFill>
              </a:ln>
            </c:spPr>
          </c:marker>
          <c:xVal>
            <c:numRef>
              <c:f>'correlation basics'!$J$2:$J$13</c:f>
              <c:numCache/>
            </c:numRef>
          </c:xVal>
          <c:yVal>
            <c:numRef>
              <c:f>'correlation basics'!$K$2:$K$13</c:f>
              <c:numCache/>
            </c:numRef>
          </c:yVal>
          <c:smooth val="0"/>
        </c:ser>
        <c:axId val="63339919"/>
        <c:axId val="33188360"/>
      </c:scatterChart>
      <c:valAx>
        <c:axId val="63339919"/>
        <c:scaling>
          <c:orientation val="minMax"/>
          <c:max val="1"/>
          <c:min val="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33188360"/>
        <c:crosses val="autoZero"/>
        <c:crossBetween val="midCat"/>
        <c:dispUnits/>
        <c:majorUnit val="0.1"/>
      </c:valAx>
      <c:valAx>
        <c:axId val="33188360"/>
        <c:scaling>
          <c:orientation val="minMax"/>
          <c:max val="1"/>
          <c:min val="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6333991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Geneva"/>
          <a:ea typeface="Geneva"/>
          <a:cs typeface="Genev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295"/>
          <c:w val="0.94475"/>
          <c:h val="0.94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802060"/>
              </a:solidFill>
              <a:ln>
                <a:solidFill>
                  <a:srgbClr val="802060"/>
                </a:solidFill>
              </a:ln>
            </c:spPr>
          </c:marker>
          <c:xVal>
            <c:numRef>
              <c:f>'correlation basics'!$J$20:$J$31</c:f>
              <c:numCache/>
            </c:numRef>
          </c:xVal>
          <c:yVal>
            <c:numRef>
              <c:f>'correlation basics'!$K$20:$K$31</c:f>
              <c:numCache/>
            </c:numRef>
          </c:yVal>
          <c:smooth val="0"/>
        </c:ser>
        <c:axId val="30259785"/>
        <c:axId val="3902610"/>
      </c:scatterChart>
      <c:valAx>
        <c:axId val="30259785"/>
        <c:scaling>
          <c:orientation val="minMax"/>
          <c:max val="1"/>
          <c:min val="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3902610"/>
        <c:crosses val="autoZero"/>
        <c:crossBetween val="midCat"/>
        <c:dispUnits/>
        <c:majorUnit val="0.1"/>
      </c:valAx>
      <c:valAx>
        <c:axId val="3902610"/>
        <c:scaling>
          <c:orientation val="minMax"/>
          <c:max val="1"/>
          <c:min val="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3025978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Geneva"/>
          <a:ea typeface="Geneva"/>
          <a:cs typeface="Genev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175"/>
          <c:w val="0.9665"/>
          <c:h val="0.96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DD0806"/>
              </a:solidFill>
              <a:ln>
                <a:solidFill>
                  <a:srgbClr val="DD0806"/>
                </a:solidFill>
              </a:ln>
            </c:spPr>
          </c:marker>
          <c:xVal>
            <c:numRef>
              <c:f>'correlation random number'!$B$2:$B$13</c:f>
              <c:numCache/>
            </c:numRef>
          </c:xVal>
          <c:yVal>
            <c:numRef>
              <c:f>'correlation random number'!$C$2:$C$13</c:f>
              <c:numCache/>
            </c:numRef>
          </c:yVal>
          <c:smooth val="0"/>
        </c:ser>
        <c:axId val="35123491"/>
        <c:axId val="47675964"/>
      </c:scatterChart>
      <c:valAx>
        <c:axId val="35123491"/>
        <c:scaling>
          <c:orientation val="minMax"/>
          <c:max val="1"/>
          <c:min val="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Geneva"/>
                <a:ea typeface="Geneva"/>
                <a:cs typeface="Geneva"/>
              </a:defRPr>
            </a:pPr>
          </a:p>
        </c:txPr>
        <c:crossAx val="47675964"/>
        <c:crosses val="autoZero"/>
        <c:crossBetween val="midCat"/>
        <c:dispUnits/>
        <c:majorUnit val="0.1"/>
      </c:valAx>
      <c:valAx>
        <c:axId val="47675964"/>
        <c:scaling>
          <c:orientation val="minMax"/>
          <c:max val="1"/>
          <c:min val="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Geneva"/>
                <a:ea typeface="Geneva"/>
                <a:cs typeface="Geneva"/>
              </a:defRPr>
            </a:pPr>
          </a:p>
        </c:txPr>
        <c:crossAx val="35123491"/>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Geneva"/>
          <a:ea typeface="Geneva"/>
          <a:cs typeface="Genev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Comparing values of correlation </a:t>
            </a:r>
            <a:r>
              <a:rPr lang="en-US" cap="none" sz="1800" b="1" i="0" u="none" baseline="0">
                <a:solidFill>
                  <a:srgbClr val="DD0806"/>
                </a:solidFill>
              </a:rPr>
              <a:t>coefficient r</a:t>
            </a:r>
            <a:r>
              <a:rPr lang="en-US" cap="none" sz="1800" b="1" i="0" u="none" baseline="0">
                <a:solidFill>
                  <a:srgbClr val="000000"/>
                </a:solidFill>
              </a:rPr>
              <a:t> (with a range of -1 to +1) from a </a:t>
            </a:r>
            <a:r>
              <a:rPr lang="en-US" cap="none" sz="1800" b="1" i="0" u="none" baseline="0">
                <a:solidFill>
                  <a:srgbClr val="DD0806"/>
                </a:solidFill>
              </a:rPr>
              <a:t>sample of size n</a:t>
            </a:r>
            <a:r>
              <a:rPr lang="en-US" cap="none" sz="1800" b="1" i="0" u="none" baseline="0">
                <a:solidFill>
                  <a:srgbClr val="000000"/>
                </a:solidFill>
              </a:rPr>
              <a:t> and the corresponding </a:t>
            </a:r>
            <a:r>
              <a:rPr lang="en-US" cap="none" sz="1800" b="1" i="0" u="none" baseline="0">
                <a:solidFill>
                  <a:srgbClr val="DD0806"/>
                </a:solidFill>
              </a:rPr>
              <a:t>probabililty</a:t>
            </a:r>
            <a:r>
              <a:rPr lang="en-US" cap="none" sz="1800" b="1" i="0" u="none" baseline="0">
                <a:solidFill>
                  <a:srgbClr val="000000"/>
                </a:solidFill>
              </a:rPr>
              <a:t> of its outcome if no relationship in the population as a whole</a:t>
            </a:r>
          </a:p>
        </c:rich>
      </c:tx>
      <c:layout>
        <c:manualLayout>
          <c:xMode val="factor"/>
          <c:yMode val="factor"/>
          <c:x val="0.0015"/>
          <c:y val="0"/>
        </c:manualLayout>
      </c:layout>
      <c:spPr>
        <a:noFill/>
        <a:ln>
          <a:noFill/>
        </a:ln>
      </c:spPr>
    </c:title>
    <c:plotArea>
      <c:layout>
        <c:manualLayout>
          <c:xMode val="edge"/>
          <c:yMode val="edge"/>
          <c:x val="0.11125"/>
          <c:y val="0.527"/>
          <c:w val="0.87725"/>
          <c:h val="0.40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'correlation p dist.'!$B$1:$AN$1</c:f>
              <c:numCache/>
            </c:numRef>
          </c:xVal>
          <c:yVal>
            <c:numRef>
              <c:f>'correlation p dist.'!$B$3:$AN$3</c:f>
              <c:numCache/>
            </c:numRef>
          </c:yVal>
          <c:smooth val="0"/>
        </c:ser>
        <c:axId val="26430493"/>
        <c:axId val="36547846"/>
      </c:scatterChart>
      <c:valAx>
        <c:axId val="26430493"/>
        <c:scaling>
          <c:orientation val="minMax"/>
          <c:max val="1"/>
          <c:min val="-1"/>
        </c:scaling>
        <c:axPos val="b"/>
        <c:title>
          <c:tx>
            <c:rich>
              <a:bodyPr vert="horz" rot="0" anchor="ctr"/>
              <a:lstStyle/>
              <a:p>
                <a:pPr algn="ctr">
                  <a:defRPr/>
                </a:pPr>
                <a:r>
                  <a:rPr lang="en-US" cap="none" sz="1200" b="1" i="0" u="none" baseline="0"/>
                  <a:t>Value of r</a:t>
                </a:r>
              </a:p>
            </c:rich>
          </c:tx>
          <c:layout>
            <c:manualLayout>
              <c:xMode val="factor"/>
              <c:yMode val="factor"/>
              <c:x val="-0.028"/>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36547846"/>
        <c:crosses val="autoZero"/>
        <c:crossBetween val="midCat"/>
        <c:dispUnits/>
        <c:majorUnit val="0.1"/>
      </c:valAx>
      <c:valAx>
        <c:axId val="36547846"/>
        <c:scaling>
          <c:orientation val="minMax"/>
          <c:max val="1"/>
        </c:scaling>
        <c:axPos val="l"/>
        <c:title>
          <c:tx>
            <c:rich>
              <a:bodyPr vert="horz" rot="-5400000" anchor="ctr"/>
              <a:lstStyle/>
              <a:p>
                <a:pPr algn="ctr">
                  <a:defRPr/>
                </a:pPr>
                <a:r>
                  <a:rPr lang="en-US" cap="none" sz="1200" b="1" i="0" u="none" baseline="0"/>
                  <a:t>Probability of this outcome (based on the F-test)</a:t>
                </a:r>
              </a:p>
            </c:rich>
          </c:tx>
          <c:layout>
            <c:manualLayout>
              <c:xMode val="factor"/>
              <c:yMode val="factor"/>
              <c:x val="-0.013"/>
              <c:y val="-0.019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26430493"/>
        <c:crosses val="autoZero"/>
        <c:crossBetween val="midCat"/>
        <c:dispUnits/>
        <c:majorUnit val="0.05"/>
        <c:minorUnit val="0.01"/>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Scatterplot; unit of analysis:  individual household
</a:t>
            </a:r>
            <a:r>
              <a:rPr lang="en-US" cap="none" sz="1400" b="1" i="0" u="none" baseline="0">
                <a:solidFill>
                  <a:srgbClr val="DD0806"/>
                </a:solidFill>
              </a:rPr>
              <a:t>one sees patterns in the individual data by cities</a:t>
            </a:r>
          </a:p>
        </c:rich>
      </c:tx>
      <c:layout>
        <c:manualLayout>
          <c:xMode val="factor"/>
          <c:yMode val="factor"/>
          <c:x val="0.00425"/>
          <c:y val="0"/>
        </c:manualLayout>
      </c:layout>
      <c:spPr>
        <a:noFill/>
        <a:ln>
          <a:noFill/>
        </a:ln>
      </c:spPr>
    </c:title>
    <c:plotArea>
      <c:layout>
        <c:manualLayout>
          <c:xMode val="edge"/>
          <c:yMode val="edge"/>
          <c:x val="0.0625"/>
          <c:y val="0.4585"/>
          <c:w val="0.92075"/>
          <c:h val="0.4195"/>
        </c:manualLayout>
      </c:layout>
      <c:scatterChart>
        <c:scatterStyle val="lineMarker"/>
        <c:varyColors val="0"/>
        <c:ser>
          <c:idx val="0"/>
          <c:order val="0"/>
          <c:tx>
            <c:strRef>
              <c:f>'ecological fallacy'!$D$1</c:f>
              <c:strCache>
                <c:ptCount val="1"/>
                <c:pt idx="0">
                  <c:v>hhd income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'ecological fallacy'!$C$2:$C$11</c:f>
              <c:numCache/>
            </c:numRef>
          </c:xVal>
          <c:yVal>
            <c:numRef>
              <c:f>'ecological fallacy'!$D$2:$D$11</c:f>
              <c:numCache/>
            </c:numRef>
          </c:yVal>
          <c:smooth val="0"/>
        </c:ser>
        <c:ser>
          <c:idx val="1"/>
          <c:order val="1"/>
          <c:tx>
            <c:strRef>
              <c:f>'ecological fallacy'!$D$1</c:f>
              <c:strCache>
                <c:ptCount val="1"/>
                <c:pt idx="0">
                  <c:v>hhd income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'ecological fallacy'!$C$12:$C$21</c:f>
              <c:numCache/>
            </c:numRef>
          </c:xVal>
          <c:yVal>
            <c:numRef>
              <c:f>'ecological fallacy'!$D$12:$D$21</c:f>
              <c:numCache/>
            </c:numRef>
          </c:yVal>
          <c:smooth val="0"/>
        </c:ser>
        <c:ser>
          <c:idx val="2"/>
          <c:order val="2"/>
          <c:tx>
            <c:strRef>
              <c:f>'ecological fallacy'!$D$1</c:f>
              <c:strCache>
                <c:ptCount val="1"/>
                <c:pt idx="0">
                  <c:v>hhd income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'ecological fallacy'!$C$22:$C$31</c:f>
              <c:numCache/>
            </c:numRef>
          </c:xVal>
          <c:yVal>
            <c:numRef>
              <c:f>'ecological fallacy'!$D$22:$D$31</c:f>
              <c:numCache/>
            </c:numRef>
          </c:yVal>
          <c:smooth val="0"/>
        </c:ser>
        <c:ser>
          <c:idx val="3"/>
          <c:order val="3"/>
          <c:tx>
            <c:strRef>
              <c:f>'ecological fallacy'!$D$1</c:f>
              <c:strCache>
                <c:ptCount val="1"/>
                <c:pt idx="0">
                  <c:v>hhd income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numRef>
              <c:f>'ecological fallacy'!$C$32:$C$41</c:f>
              <c:numCache/>
            </c:numRef>
          </c:xVal>
          <c:yVal>
            <c:numRef>
              <c:f>'ecological fallacy'!$D$32:$D$41</c:f>
              <c:numCache/>
            </c:numRef>
          </c:yVal>
          <c:smooth val="0"/>
        </c:ser>
        <c:ser>
          <c:idx val="4"/>
          <c:order val="4"/>
          <c:tx>
            <c:strRef>
              <c:f>'ecological fallacy'!$D$1</c:f>
              <c:strCache>
                <c:ptCount val="1"/>
                <c:pt idx="0">
                  <c:v>hhd income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numRef>
              <c:f>'ecological fallacy'!$C$42:$C$51</c:f>
              <c:numCache/>
            </c:numRef>
          </c:xVal>
          <c:yVal>
            <c:numRef>
              <c:f>'ecological fallacy'!$D$42:$D$51</c:f>
              <c:numCache/>
            </c:numRef>
          </c:yVal>
          <c:smooth val="0"/>
        </c:ser>
        <c:ser>
          <c:idx val="5"/>
          <c:order val="5"/>
          <c:tx>
            <c:strRef>
              <c:f>'ecological fallacy'!$D$1</c:f>
              <c:strCache>
                <c:ptCount val="1"/>
                <c:pt idx="0">
                  <c:v>hhd income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'ecological fallacy'!$C$52:$C$61</c:f>
              <c:numCache/>
            </c:numRef>
          </c:xVal>
          <c:yVal>
            <c:numRef>
              <c:f>'ecological fallacy'!$D$52:$D$61</c:f>
              <c:numCache/>
            </c:numRef>
          </c:yVal>
          <c:smooth val="0"/>
        </c:ser>
        <c:axId val="60495159"/>
        <c:axId val="7585520"/>
      </c:scatterChart>
      <c:valAx>
        <c:axId val="60495159"/>
        <c:scaling>
          <c:orientation val="minMax"/>
        </c:scaling>
        <c:axPos val="b"/>
        <c:title>
          <c:tx>
            <c:rich>
              <a:bodyPr vert="horz" rot="0" anchor="ctr"/>
              <a:lstStyle/>
              <a:p>
                <a:pPr algn="ctr">
                  <a:defRPr/>
                </a:pPr>
                <a:r>
                  <a:rPr lang="en-US" cap="none" sz="1200" b="1" i="0" u="none" baseline="0"/>
                  <a:t>Percent of hhd trips by public transit</a:t>
                </a:r>
              </a:p>
            </c:rich>
          </c:tx>
          <c:layout>
            <c:manualLayout>
              <c:xMode val="factor"/>
              <c:yMode val="factor"/>
              <c:x val="-0.035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585520"/>
        <c:crosses val="autoZero"/>
        <c:crossBetween val="midCat"/>
        <c:dispUnits/>
      </c:valAx>
      <c:valAx>
        <c:axId val="7585520"/>
        <c:scaling>
          <c:orientation val="minMax"/>
          <c:min val="40000"/>
        </c:scaling>
        <c:axPos val="l"/>
        <c:title>
          <c:tx>
            <c:rich>
              <a:bodyPr vert="horz" rot="-5400000" anchor="ctr"/>
              <a:lstStyle/>
              <a:p>
                <a:pPr algn="ctr">
                  <a:defRPr/>
                </a:pPr>
                <a:r>
                  <a:rPr lang="en-US" cap="none" sz="1200" b="1" i="0" u="none" baseline="0"/>
                  <a:t>annual hhd income</a:t>
                </a:r>
              </a:p>
            </c:rich>
          </c:tx>
          <c:layout>
            <c:manualLayout>
              <c:xMode val="factor"/>
              <c:yMode val="factor"/>
              <c:x val="-0.026"/>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49515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Scatterplot; unit of analysis:  cities
</a:t>
            </a:r>
            <a:r>
              <a:rPr lang="en-US" cap="none" sz="1400" b="1" i="0" u="none" baseline="0">
                <a:solidFill>
                  <a:srgbClr val="DD0806"/>
                </a:solidFill>
              </a:rPr>
              <a:t>yes:  cities with more transit have higher income, but...</a:t>
            </a:r>
          </a:p>
        </c:rich>
      </c:tx>
      <c:layout>
        <c:manualLayout>
          <c:xMode val="factor"/>
          <c:yMode val="factor"/>
          <c:x val="0.00425"/>
          <c:y val="0"/>
        </c:manualLayout>
      </c:layout>
      <c:spPr>
        <a:noFill/>
        <a:ln>
          <a:noFill/>
        </a:ln>
      </c:spPr>
    </c:title>
    <c:plotArea>
      <c:layout>
        <c:manualLayout>
          <c:xMode val="edge"/>
          <c:yMode val="edge"/>
          <c:x val="0.06275"/>
          <c:y val="0.43425"/>
          <c:w val="0.9205"/>
          <c:h val="0.453"/>
        </c:manualLayout>
      </c:layout>
      <c:scatterChart>
        <c:scatterStyle val="lineMarker"/>
        <c:varyColors val="0"/>
        <c:ser>
          <c:idx val="0"/>
          <c:order val="0"/>
          <c:tx>
            <c:strRef>
              <c:f>'ecological fallacy'!$D$1</c:f>
              <c:strCache>
                <c:ptCount val="1"/>
                <c:pt idx="0">
                  <c:v>hhd income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xVal>
            <c:numRef>
              <c:f>'ecological fallacy'!$C$66:$C$71</c:f>
              <c:numCache/>
            </c:numRef>
          </c:xVal>
          <c:yVal>
            <c:numRef>
              <c:f>'ecological fallacy'!$D$66:$D$71</c:f>
              <c:numCache/>
            </c:numRef>
          </c:yVal>
          <c:smooth val="0"/>
        </c:ser>
        <c:axId val="1160817"/>
        <c:axId val="10447354"/>
      </c:scatterChart>
      <c:valAx>
        <c:axId val="1160817"/>
        <c:scaling>
          <c:orientation val="minMax"/>
        </c:scaling>
        <c:axPos val="b"/>
        <c:title>
          <c:tx>
            <c:rich>
              <a:bodyPr vert="horz" rot="0" anchor="ctr"/>
              <a:lstStyle/>
              <a:p>
                <a:pPr algn="ctr">
                  <a:defRPr/>
                </a:pPr>
                <a:r>
                  <a:rPr lang="en-US" cap="none" sz="1200" b="1" i="0" u="none" baseline="0"/>
                  <a:t>Percent of hhd trips by public transit</a:t>
                </a:r>
              </a:p>
            </c:rich>
          </c:tx>
          <c:layout>
            <c:manualLayout>
              <c:xMode val="factor"/>
              <c:yMode val="factor"/>
              <c:x val="-0.030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447354"/>
        <c:crosses val="autoZero"/>
        <c:crossBetween val="midCat"/>
        <c:dispUnits/>
      </c:valAx>
      <c:valAx>
        <c:axId val="10447354"/>
        <c:scaling>
          <c:orientation val="minMax"/>
        </c:scaling>
        <c:axPos val="l"/>
        <c:title>
          <c:tx>
            <c:rich>
              <a:bodyPr vert="horz" rot="-5400000" anchor="ctr"/>
              <a:lstStyle/>
              <a:p>
                <a:pPr algn="ctr">
                  <a:defRPr/>
                </a:pPr>
                <a:r>
                  <a:rPr lang="en-US" cap="none" sz="1200" b="1" i="0" u="none" baseline="0"/>
                  <a:t>mean annual hhd income</a:t>
                </a:r>
              </a:p>
            </c:rich>
          </c:tx>
          <c:layout>
            <c:manualLayout>
              <c:xMode val="factor"/>
              <c:yMode val="factor"/>
              <c:x val="-0.026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60817"/>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000000"/>
                </a:solidFill>
              </a:rPr>
              <a:t>Scatterplot; unit of analysis:  individual household</a:t>
            </a:r>
          </a:p>
        </c:rich>
      </c:tx>
      <c:layout>
        <c:manualLayout>
          <c:xMode val="factor"/>
          <c:yMode val="factor"/>
          <c:x val="0.00425"/>
          <c:y val="0"/>
        </c:manualLayout>
      </c:layout>
      <c:spPr>
        <a:noFill/>
        <a:ln>
          <a:noFill/>
        </a:ln>
      </c:spPr>
    </c:title>
    <c:plotArea>
      <c:layout>
        <c:manualLayout>
          <c:xMode val="edge"/>
          <c:yMode val="edge"/>
          <c:x val="0.0625"/>
          <c:y val="0.32775"/>
          <c:w val="0.92075"/>
          <c:h val="0.54825"/>
        </c:manualLayout>
      </c:layout>
      <c:scatterChart>
        <c:scatterStyle val="lineMarker"/>
        <c:varyColors val="0"/>
        <c:ser>
          <c:idx val="1"/>
          <c:order val="0"/>
          <c:tx>
            <c:strRef>
              <c:f>'ecological fallacy'!$D$1</c:f>
              <c:strCache>
                <c:ptCount val="1"/>
                <c:pt idx="0">
                  <c:v>hhd income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'ecological fallacy'!$C$2:$C$61</c:f>
              <c:numCache/>
            </c:numRef>
          </c:xVal>
          <c:yVal>
            <c:numRef>
              <c:f>'ecological fallacy'!$D$2:$D$61</c:f>
              <c:numCache/>
            </c:numRef>
          </c:yVal>
          <c:smooth val="0"/>
        </c:ser>
        <c:axId val="26917323"/>
        <c:axId val="40929316"/>
      </c:scatterChart>
      <c:valAx>
        <c:axId val="26917323"/>
        <c:scaling>
          <c:orientation val="minMax"/>
        </c:scaling>
        <c:axPos val="b"/>
        <c:title>
          <c:tx>
            <c:rich>
              <a:bodyPr vert="horz" rot="0" anchor="ctr"/>
              <a:lstStyle/>
              <a:p>
                <a:pPr algn="ctr">
                  <a:defRPr/>
                </a:pPr>
                <a:r>
                  <a:rPr lang="en-US" cap="none" sz="1175" b="1" i="0" u="none" baseline="0"/>
                  <a:t>Percent of hhd trips by public transit</a:t>
                </a:r>
              </a:p>
            </c:rich>
          </c:tx>
          <c:layout>
            <c:manualLayout>
              <c:xMode val="factor"/>
              <c:yMode val="factor"/>
              <c:x val="-0.029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929316"/>
        <c:crosses val="autoZero"/>
        <c:crossBetween val="midCat"/>
        <c:dispUnits/>
      </c:valAx>
      <c:valAx>
        <c:axId val="40929316"/>
        <c:scaling>
          <c:orientation val="minMax"/>
          <c:min val="40000"/>
        </c:scaling>
        <c:axPos val="l"/>
        <c:title>
          <c:tx>
            <c:rich>
              <a:bodyPr vert="horz" rot="-5400000" anchor="ctr"/>
              <a:lstStyle/>
              <a:p>
                <a:pPr algn="ctr">
                  <a:defRPr/>
                </a:pPr>
                <a:r>
                  <a:rPr lang="en-US" cap="none" sz="1175" b="1" i="0" u="none" baseline="0"/>
                  <a:t>annual hhd income</a:t>
                </a:r>
              </a:p>
            </c:rich>
          </c:tx>
          <c:layout>
            <c:manualLayout>
              <c:xMode val="factor"/>
              <c:yMode val="factor"/>
              <c:x val="-0.026"/>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917323"/>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Interval</a:t>
            </a:r>
          </a:p>
        </c:rich>
      </c:tx>
      <c:layout>
        <c:manualLayout>
          <c:xMode val="factor"/>
          <c:yMode val="factor"/>
          <c:x val="-0.00175"/>
          <c:y val="0"/>
        </c:manualLayout>
      </c:layout>
      <c:spPr>
        <a:noFill/>
        <a:ln>
          <a:noFill/>
        </a:ln>
      </c:spPr>
    </c:title>
    <c:plotArea>
      <c:layout>
        <c:manualLayout>
          <c:xMode val="edge"/>
          <c:yMode val="edge"/>
          <c:x val="0.01475"/>
          <c:y val="0.46775"/>
          <c:w val="0.97075"/>
          <c:h val="0.489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'confidence interval (summary)'!$H$19:$H$19</c:f>
              <c:numCache/>
            </c:numRef>
          </c:val>
        </c:ser>
        <c:ser>
          <c:idx val="1"/>
          <c:order val="1"/>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'confidence interval (summary)'!$H$21:$H$21</c:f>
              <c:numCache/>
            </c:numRef>
          </c:val>
        </c:ser>
        <c:overlap val="100"/>
        <c:gapWidth val="0"/>
        <c:axId val="56398289"/>
        <c:axId val="37822554"/>
      </c:barChart>
      <c:catAx>
        <c:axId val="56398289"/>
        <c:scaling>
          <c:orientation val="minMax"/>
        </c:scaling>
        <c:axPos val="l"/>
        <c:delete val="0"/>
        <c:numFmt formatCode="General" sourceLinked="1"/>
        <c:majorTickMark val="out"/>
        <c:minorTickMark val="none"/>
        <c:tickLblPos val="nextTo"/>
        <c:spPr>
          <a:ln w="3175">
            <a:solidFill>
              <a:srgbClr val="000000"/>
            </a:solidFill>
          </a:ln>
        </c:spPr>
        <c:crossAx val="37822554"/>
        <c:crosses val="autoZero"/>
        <c:auto val="1"/>
        <c:lblOffset val="100"/>
        <c:tickLblSkip val="1"/>
        <c:noMultiLvlLbl val="0"/>
      </c:catAx>
      <c:valAx>
        <c:axId val="37822554"/>
        <c:scaling>
          <c:orientation val="minMax"/>
          <c:max val="100000"/>
        </c:scaling>
        <c:axPos val="b"/>
        <c:majorGridlines>
          <c:spPr>
            <a:ln w="3175">
              <a:solidFill>
                <a:srgbClr val="000000"/>
              </a:solidFill>
            </a:ln>
          </c:spPr>
        </c:majorGridlines>
        <c:minorGridlines>
          <c:spPr>
            <a:ln w="3175">
              <a:solidFill>
                <a:srgbClr val="969696"/>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56398289"/>
        <c:crossesAt val="1"/>
        <c:crossBetween val="between"/>
        <c:dispUnits/>
      </c:valAx>
      <c:spPr>
        <a:solidFill>
          <a:srgbClr val="69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2325"/>
          <c:w val="0.87375"/>
          <c:h val="0.9535"/>
        </c:manualLayout>
      </c:layout>
      <c:barChart>
        <c:barDir val="col"/>
        <c:grouping val="stacked"/>
        <c:varyColors val="0"/>
        <c:ser>
          <c:idx val="0"/>
          <c:order val="0"/>
          <c:tx>
            <c:strRef>
              <c:f>'Location Quotients'!$D$38</c:f>
              <c:strCache>
                <c:ptCount val="1"/>
                <c:pt idx="0">
                  <c:v>Local Jobs</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'Location Quotients'!$A$40:$A$45</c:f>
              <c:strCache/>
            </c:strRef>
          </c:cat>
          <c:val>
            <c:numRef>
              <c:f>'Location Quotients'!$D$40:$D$45</c:f>
              <c:numCache/>
            </c:numRef>
          </c:val>
        </c:ser>
        <c:ser>
          <c:idx val="1"/>
          <c:order val="1"/>
          <c:tx>
            <c:strRef>
              <c:f>'Location Quotients'!$E$38</c:f>
              <c:strCache>
                <c:ptCount val="1"/>
                <c:pt idx="0">
                  <c:v>Export Jobs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'Location Quotients'!$A$40:$A$45</c:f>
              <c:strCache/>
            </c:strRef>
          </c:cat>
          <c:val>
            <c:numRef>
              <c:f>'Location Quotients'!$E$40:$E$45</c:f>
              <c:numCache/>
            </c:numRef>
          </c:val>
        </c:ser>
        <c:overlap val="100"/>
        <c:axId val="32819525"/>
        <c:axId val="26940270"/>
      </c:barChart>
      <c:catAx>
        <c:axId val="32819525"/>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Geneva"/>
                <a:ea typeface="Geneva"/>
                <a:cs typeface="Geneva"/>
              </a:defRPr>
            </a:pPr>
          </a:p>
        </c:txPr>
        <c:crossAx val="26940270"/>
        <c:crosses val="autoZero"/>
        <c:auto val="0"/>
        <c:lblOffset val="100"/>
        <c:tickLblSkip val="1"/>
        <c:noMultiLvlLbl val="0"/>
      </c:catAx>
      <c:valAx>
        <c:axId val="26940270"/>
        <c:scaling>
          <c:orientation val="minMax"/>
          <c:max val="5000"/>
        </c:scaling>
        <c:axPos val="l"/>
        <c:delete val="0"/>
        <c:numFmt formatCode="General" sourceLinked="1"/>
        <c:majorTickMark val="cross"/>
        <c:minorTickMark val="none"/>
        <c:tickLblPos val="nextTo"/>
        <c:spPr>
          <a:ln w="3175">
            <a:solidFill>
              <a:srgbClr val="000000"/>
            </a:solidFill>
          </a:ln>
        </c:spPr>
        <c:crossAx val="32819525"/>
        <c:crossesAt val="1"/>
        <c:crossBetween val="between"/>
        <c:dispUnits/>
      </c:valAx>
      <c:spPr>
        <a:noFill/>
        <a:ln w="12700">
          <a:solidFill>
            <a:srgbClr val="808080"/>
          </a:solidFill>
        </a:ln>
      </c:spPr>
    </c:plotArea>
    <c:legend>
      <c:legendPos val="r"/>
      <c:layout>
        <c:manualLayout>
          <c:xMode val="edge"/>
          <c:yMode val="edge"/>
          <c:x val="0.56525"/>
          <c:y val="0.32275"/>
          <c:w val="0.19275"/>
          <c:h val="0.226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Geneva"/>
              <a:ea typeface="Geneva"/>
              <a:cs typeface="Genev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Geneva"/>
          <a:ea typeface="Geneva"/>
          <a:cs typeface="Geneva"/>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625"/>
          <c:w val="0.789"/>
          <c:h val="0.9675"/>
        </c:manualLayout>
      </c:layout>
      <c:scatterChart>
        <c:scatterStyle val="lineMarker"/>
        <c:varyColors val="0"/>
        <c:ser>
          <c:idx val="2"/>
          <c:order val="0"/>
          <c:tx>
            <c:strRef>
              <c:f>'3 Growth Rates'!$F$31</c:f>
              <c:strCache>
                <c:ptCount val="1"/>
                <c:pt idx="0">
                  <c:v>Continuously Compounded</c:v>
                </c:pt>
              </c:strCache>
            </c:strRef>
          </c:tx>
          <c:spPr>
            <a:ln w="381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Growth Rates'!$B$33:$B$51</c:f>
              <c:numCache/>
            </c:numRef>
          </c:xVal>
          <c:yVal>
            <c:numRef>
              <c:f>'3 Growth Rates'!$F$33:$F$51</c:f>
              <c:numCache/>
            </c:numRef>
          </c:yVal>
          <c:smooth val="0"/>
        </c:ser>
        <c:ser>
          <c:idx val="1"/>
          <c:order val="1"/>
          <c:tx>
            <c:strRef>
              <c:f>'3 Growth Rates'!$E$31</c:f>
              <c:strCache>
                <c:ptCount val="1"/>
                <c:pt idx="0">
                  <c:v>Discrete Compounded</c:v>
                </c:pt>
              </c:strCache>
            </c:strRef>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Growth Rates'!$B$33:$B$51</c:f>
              <c:numCache/>
            </c:numRef>
          </c:xVal>
          <c:yVal>
            <c:numRef>
              <c:f>'3 Growth Rates'!$E$33:$E$51</c:f>
              <c:numCache/>
            </c:numRef>
          </c:yVal>
          <c:smooth val="0"/>
        </c:ser>
        <c:ser>
          <c:idx val="0"/>
          <c:order val="2"/>
          <c:tx>
            <c:strRef>
              <c:f>'3 Growth Rates'!$D$31</c:f>
              <c:strCache>
                <c:ptCount val="1"/>
                <c:pt idx="0">
                  <c:v>Linear</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 Growth Rates'!$B$33:$B$51</c:f>
              <c:numCache/>
            </c:numRef>
          </c:xVal>
          <c:yVal>
            <c:numRef>
              <c:f>'3 Growth Rates'!$D$33:$D$51</c:f>
              <c:numCache/>
            </c:numRef>
          </c:yVal>
          <c:smooth val="0"/>
        </c:ser>
        <c:axId val="41135839"/>
        <c:axId val="34678232"/>
      </c:scatterChart>
      <c:valAx>
        <c:axId val="41135839"/>
        <c:scaling>
          <c:orientation val="minMax"/>
        </c:scaling>
        <c:axPos val="b"/>
        <c:delete val="0"/>
        <c:numFmt formatCode="General" sourceLinked="1"/>
        <c:majorTickMark val="cross"/>
        <c:minorTickMark val="none"/>
        <c:tickLblPos val="nextTo"/>
        <c:spPr>
          <a:ln w="3175">
            <a:solidFill>
              <a:srgbClr val="000000"/>
            </a:solidFill>
          </a:ln>
        </c:spPr>
        <c:crossAx val="34678232"/>
        <c:crosses val="autoZero"/>
        <c:crossBetween val="midCat"/>
        <c:dispUnits/>
      </c:valAx>
      <c:valAx>
        <c:axId val="34678232"/>
        <c:scaling>
          <c:orientation val="minMax"/>
        </c:scaling>
        <c:axPos val="l"/>
        <c:delete val="0"/>
        <c:numFmt formatCode="General" sourceLinked="1"/>
        <c:majorTickMark val="cross"/>
        <c:minorTickMark val="none"/>
        <c:tickLblPos val="nextTo"/>
        <c:spPr>
          <a:ln w="3175">
            <a:solidFill>
              <a:srgbClr val="000000"/>
            </a:solidFill>
          </a:ln>
        </c:spPr>
        <c:crossAx val="41135839"/>
        <c:crosses val="autoZero"/>
        <c:crossBetween val="midCat"/>
        <c:dispUnits/>
      </c:valAx>
      <c:spPr>
        <a:noFill/>
        <a:ln w="12700">
          <a:solidFill>
            <a:srgbClr val="808080"/>
          </a:solidFill>
        </a:ln>
      </c:spPr>
    </c:plotArea>
    <c:legend>
      <c:legendPos val="r"/>
      <c:layout>
        <c:manualLayout>
          <c:xMode val="edge"/>
          <c:yMode val="edge"/>
          <c:x val="0.80875"/>
          <c:y val="0.442"/>
          <c:w val="0.1865"/>
          <c:h val="0.08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Geneva"/>
              <a:ea typeface="Geneva"/>
              <a:cs typeface="Genev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Geneva"/>
          <a:ea typeface="Geneva"/>
          <a:cs typeface="Geneva"/>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01475"/>
          <c:w val="0.945"/>
          <c:h val="0.94025"/>
        </c:manualLayout>
      </c:layout>
      <c:lineChart>
        <c:grouping val="standard"/>
        <c:varyColors val="0"/>
        <c:ser>
          <c:idx val="0"/>
          <c:order val="0"/>
          <c:tx>
            <c:strRef>
              <c:f>'Cost-benefit'!$B$42</c:f>
              <c:strCache>
                <c:ptCount val="1"/>
                <c:pt idx="0">
                  <c:v>Benefit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'Cost-benefit'!$B$44:$B$64</c:f>
              <c:numCache/>
            </c:numRef>
          </c:val>
          <c:smooth val="0"/>
        </c:ser>
        <c:ser>
          <c:idx val="1"/>
          <c:order val="1"/>
          <c:tx>
            <c:strRef>
              <c:f>'Cost-benefit'!$C$42</c:f>
              <c:strCache>
                <c:ptCount val="1"/>
                <c:pt idx="0">
                  <c:v>Cost</c:v>
                </c:pt>
              </c:strCache>
            </c:strRef>
          </c:tx>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'Cost-benefit'!$C$44:$C$64</c:f>
              <c:numCache/>
            </c:numRef>
          </c:val>
          <c:smooth val="0"/>
        </c:ser>
        <c:ser>
          <c:idx val="2"/>
          <c:order val="2"/>
          <c:tx>
            <c:strRef>
              <c:f>'Cost-benefit'!$H$42</c:f>
              <c:strCache>
                <c:ptCount val="1"/>
                <c:pt idx="0">
                  <c:v>Cumulative Net Present Value (NPV)</c:v>
                </c:pt>
              </c:strCache>
            </c:strRef>
          </c:tx>
          <c:spPr>
            <a:ln w="381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'Cost-benefit'!$H$44:$H$64</c:f>
              <c:numCache/>
            </c:numRef>
          </c:val>
          <c:smooth val="0"/>
        </c:ser>
        <c:marker val="1"/>
        <c:axId val="43668633"/>
        <c:axId val="57473378"/>
      </c:lineChart>
      <c:catAx>
        <c:axId val="43668633"/>
        <c:scaling>
          <c:orientation val="minMax"/>
        </c:scaling>
        <c:axPos val="b"/>
        <c:title>
          <c:tx>
            <c:rich>
              <a:bodyPr vert="horz" rot="0" anchor="ctr"/>
              <a:lstStyle/>
              <a:p>
                <a:pPr algn="ctr">
                  <a:defRPr/>
                </a:pPr>
                <a:r>
                  <a:rPr lang="en-US" cap="none" sz="900" b="1" i="0" u="none" baseline="0">
                    <a:latin typeface="Geneva"/>
                    <a:ea typeface="Geneva"/>
                    <a:cs typeface="Geneva"/>
                  </a:rPr>
                  <a:t>Year</a:t>
                </a:r>
              </a:p>
            </c:rich>
          </c:tx>
          <c:layout>
            <c:manualLayout>
              <c:xMode val="factor"/>
              <c:yMode val="factor"/>
              <c:x val="-0.004"/>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7473378"/>
        <c:crosses val="autoZero"/>
        <c:auto val="0"/>
        <c:lblOffset val="100"/>
        <c:tickLblSkip val="1"/>
        <c:noMultiLvlLbl val="0"/>
      </c:catAx>
      <c:valAx>
        <c:axId val="57473378"/>
        <c:scaling>
          <c:orientation val="minMax"/>
        </c:scaling>
        <c:axPos val="l"/>
        <c:title>
          <c:tx>
            <c:rich>
              <a:bodyPr vert="horz" rot="-5400000" anchor="ctr"/>
              <a:lstStyle/>
              <a:p>
                <a:pPr algn="ctr">
                  <a:defRPr/>
                </a:pPr>
                <a:r>
                  <a:rPr lang="en-US" cap="none" sz="900" b="1" i="0" u="none" baseline="0">
                    <a:latin typeface="Geneva"/>
                    <a:ea typeface="Geneva"/>
                    <a:cs typeface="Geneva"/>
                  </a:rPr>
                  <a:t>Net Benefit</a:t>
                </a:r>
              </a:p>
            </c:rich>
          </c:tx>
          <c:layout>
            <c:manualLayout>
              <c:xMode val="factor"/>
              <c:yMode val="factor"/>
              <c:x val="-0.023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3668633"/>
        <c:crossesAt val="1"/>
        <c:crossBetween val="midCat"/>
        <c:dispUnits/>
      </c:valAx>
      <c:spPr>
        <a:noFill/>
        <a:ln w="12700">
          <a:solidFill>
            <a:srgbClr val="808080"/>
          </a:solidFill>
        </a:ln>
      </c:spPr>
    </c:plotArea>
    <c:legend>
      <c:legendPos val="r"/>
      <c:layout>
        <c:manualLayout>
          <c:xMode val="edge"/>
          <c:yMode val="edge"/>
          <c:x val="0.41625"/>
          <c:y val="0.148"/>
          <c:w val="0.264"/>
          <c:h val="0.07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Geneva"/>
              <a:ea typeface="Geneva"/>
              <a:cs typeface="Genev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Geneva"/>
          <a:ea typeface="Geneva"/>
          <a:cs typeface="Geneva"/>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Geneva"/>
                <a:ea typeface="Geneva"/>
                <a:cs typeface="Geneva"/>
              </a:rPr>
              <a:t>GINI COEFFICENT
</a:t>
            </a:r>
            <a:r>
              <a:rPr lang="en-US" cap="none" sz="1400" b="0" i="0" u="none" baseline="0">
                <a:solidFill>
                  <a:srgbClr val="000000"/>
                </a:solidFill>
                <a:latin typeface="Geneva"/>
                <a:ea typeface="Geneva"/>
                <a:cs typeface="Geneva"/>
              </a:rPr>
              <a:t>CUMULATIVE X</a:t>
            </a:r>
          </a:p>
        </c:rich>
      </c:tx>
      <c:layout>
        <c:manualLayout>
          <c:xMode val="factor"/>
          <c:yMode val="factor"/>
          <c:x val="0"/>
          <c:y val="0"/>
        </c:manualLayout>
      </c:layout>
      <c:spPr>
        <a:noFill/>
        <a:ln>
          <a:noFill/>
        </a:ln>
      </c:spPr>
    </c:title>
    <c:plotArea>
      <c:layout>
        <c:manualLayout>
          <c:xMode val="edge"/>
          <c:yMode val="edge"/>
          <c:x val="0.0295"/>
          <c:y val="0.383"/>
          <c:w val="0.94125"/>
          <c:h val="0.593"/>
        </c:manualLayout>
      </c:layout>
      <c:scatterChart>
        <c:scatterStyle val="smoothMarker"/>
        <c:varyColors val="0"/>
        <c:ser>
          <c:idx val="0"/>
          <c:order val="0"/>
          <c:tx>
            <c:strRef>
              <c:f>GINI!#REF!</c:f>
              <c:strCache>
                <c:ptCount val="1"/>
                <c:pt idx="0">
                  <c:v>#REF!</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GINI!$A$9:$A$28</c:f>
              <c:numCache/>
            </c:numRef>
          </c:xVal>
          <c:yVal>
            <c:numRef>
              <c:f>GINI!$D$9:$D$28</c:f>
              <c:numCache/>
            </c:numRef>
          </c:yVal>
          <c:smooth val="1"/>
        </c:ser>
        <c:axId val="47498355"/>
        <c:axId val="24832012"/>
      </c:scatterChart>
      <c:valAx>
        <c:axId val="47498355"/>
        <c:scaling>
          <c:orientation val="minMax"/>
          <c:max val="20"/>
        </c:scaling>
        <c:axPos val="b"/>
        <c:delete val="0"/>
        <c:numFmt formatCode="General" sourceLinked="1"/>
        <c:majorTickMark val="out"/>
        <c:minorTickMark val="none"/>
        <c:tickLblPos val="nextTo"/>
        <c:spPr>
          <a:ln w="3175">
            <a:solidFill>
              <a:srgbClr val="000000"/>
            </a:solidFill>
          </a:ln>
        </c:spPr>
        <c:crossAx val="24832012"/>
        <c:crosses val="autoZero"/>
        <c:crossBetween val="midCat"/>
        <c:dispUnits/>
      </c:valAx>
      <c:valAx>
        <c:axId val="24832012"/>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crossAx val="47498355"/>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Geneva"/>
                <a:ea typeface="Geneva"/>
                <a:cs typeface="Geneva"/>
              </a:rPr>
              <a:t>GINI COEFFICENT
</a:t>
            </a:r>
            <a:r>
              <a:rPr lang="en-US" cap="none" sz="1400" b="0" i="0" u="none" baseline="0">
                <a:solidFill>
                  <a:srgbClr val="000000"/>
                </a:solidFill>
                <a:latin typeface="Geneva"/>
                <a:ea typeface="Geneva"/>
                <a:cs typeface="Geneva"/>
              </a:rPr>
              <a:t>CUMULATIVE X</a:t>
            </a:r>
          </a:p>
        </c:rich>
      </c:tx>
      <c:layout>
        <c:manualLayout>
          <c:xMode val="factor"/>
          <c:yMode val="factor"/>
          <c:x val="0"/>
          <c:y val="0"/>
        </c:manualLayout>
      </c:layout>
      <c:spPr>
        <a:noFill/>
        <a:ln>
          <a:noFill/>
        </a:ln>
      </c:spPr>
    </c:title>
    <c:plotArea>
      <c:layout>
        <c:manualLayout>
          <c:xMode val="edge"/>
          <c:yMode val="edge"/>
          <c:x val="0.0295"/>
          <c:y val="0.383"/>
          <c:w val="0.94125"/>
          <c:h val="0.593"/>
        </c:manualLayout>
      </c:layout>
      <c:barChart>
        <c:barDir val="col"/>
        <c:grouping val="clustered"/>
        <c:varyColors val="0"/>
        <c:ser>
          <c:idx val="0"/>
          <c:order val="0"/>
          <c:tx>
            <c:strRef>
              <c:f>GINI!#REF!</c:f>
              <c:strCache>
                <c:ptCount val="1"/>
                <c:pt idx="0">
                  <c:v>#REF!</c:v>
                </c:pt>
              </c:strCache>
            </c:strRef>
          </c:tx>
          <c:spPr>
            <a:solidFill>
              <a:srgbClr val="FF00FF"/>
            </a:solidFill>
            <a:ln w="38100">
              <a:solidFill>
                <a:srgbClr val="FF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GINI!$A$9:$A$28</c:f>
              <c:numCache/>
            </c:numRef>
          </c:cat>
          <c:val>
            <c:numRef>
              <c:f>GINI!$D$9:$D$28</c:f>
              <c:numCache/>
            </c:numRef>
          </c:val>
        </c:ser>
        <c:gapWidth val="0"/>
        <c:axId val="22161517"/>
        <c:axId val="65235926"/>
      </c:barChart>
      <c:catAx>
        <c:axId val="2216151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Geneva"/>
                <a:ea typeface="Geneva"/>
                <a:cs typeface="Geneva"/>
              </a:defRPr>
            </a:pPr>
          </a:p>
        </c:txPr>
        <c:crossAx val="65235926"/>
        <c:crosses val="autoZero"/>
        <c:auto val="1"/>
        <c:lblOffset val="100"/>
        <c:tickLblSkip val="2"/>
        <c:noMultiLvlLbl val="0"/>
      </c:catAx>
      <c:valAx>
        <c:axId val="65235926"/>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crossAx val="2216151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Geneva"/>
                <a:ea typeface="Geneva"/>
                <a:cs typeface="Geneva"/>
              </a:rPr>
              <a:t>GINI COEFFICENT
</a:t>
            </a:r>
            <a:r>
              <a:rPr lang="en-US" cap="none" sz="1400" b="0" i="0" u="none" baseline="0">
                <a:solidFill>
                  <a:srgbClr val="000000"/>
                </a:solidFill>
                <a:latin typeface="Geneva"/>
                <a:ea typeface="Geneva"/>
                <a:cs typeface="Geneva"/>
              </a:rPr>
              <a:t>CUMULATIVE X</a:t>
            </a:r>
          </a:p>
        </c:rich>
      </c:tx>
      <c:layout>
        <c:manualLayout>
          <c:xMode val="factor"/>
          <c:yMode val="factor"/>
          <c:x val="0"/>
          <c:y val="0"/>
        </c:manualLayout>
      </c:layout>
      <c:spPr>
        <a:noFill/>
        <a:ln>
          <a:noFill/>
        </a:ln>
      </c:spPr>
    </c:title>
    <c:plotArea>
      <c:layout>
        <c:manualLayout>
          <c:xMode val="edge"/>
          <c:yMode val="edge"/>
          <c:x val="0.0295"/>
          <c:y val="0.383"/>
          <c:w val="0.94125"/>
          <c:h val="0.593"/>
        </c:manualLayout>
      </c:layout>
      <c:barChart>
        <c:barDir val="col"/>
        <c:grouping val="clustered"/>
        <c:varyColors val="0"/>
        <c:ser>
          <c:idx val="0"/>
          <c:order val="0"/>
          <c:tx>
            <c:strRef>
              <c:f>GINI!#REF!</c:f>
              <c:strCache>
                <c:ptCount val="1"/>
                <c:pt idx="0">
                  <c:v>#REF!</c:v>
                </c:pt>
              </c:strCache>
            </c:strRef>
          </c:tx>
          <c:spPr>
            <a:solidFill>
              <a:srgbClr val="FF00FF"/>
            </a:solidFill>
            <a:ln w="38100">
              <a:solidFill>
                <a:srgbClr val="FF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GINI!$A$9:$A$28</c:f>
              <c:numCache/>
            </c:numRef>
          </c:cat>
          <c:val>
            <c:numRef>
              <c:f>GINI!$D$9:$D$28</c:f>
              <c:numCache/>
            </c:numRef>
          </c:val>
        </c:ser>
        <c:gapWidth val="0"/>
        <c:axId val="50252423"/>
        <c:axId val="49618624"/>
      </c:barChart>
      <c:catAx>
        <c:axId val="5025242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Geneva"/>
                <a:ea typeface="Geneva"/>
                <a:cs typeface="Geneva"/>
              </a:defRPr>
            </a:pPr>
          </a:p>
        </c:txPr>
        <c:crossAx val="49618624"/>
        <c:crosses val="autoZero"/>
        <c:auto val="1"/>
        <c:lblOffset val="100"/>
        <c:tickLblSkip val="2"/>
        <c:noMultiLvlLbl val="0"/>
      </c:catAx>
      <c:valAx>
        <c:axId val="49618624"/>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Geneva"/>
                <a:ea typeface="Geneva"/>
                <a:cs typeface="Geneva"/>
              </a:defRPr>
            </a:pPr>
          </a:p>
        </c:txPr>
        <c:crossAx val="5025242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Interval</a:t>
            </a:r>
          </a:p>
        </c:rich>
      </c:tx>
      <c:layout>
        <c:manualLayout>
          <c:xMode val="factor"/>
          <c:yMode val="factor"/>
          <c:x val="-0.00175"/>
          <c:y val="0"/>
        </c:manualLayout>
      </c:layout>
      <c:spPr>
        <a:noFill/>
        <a:ln>
          <a:noFill/>
        </a:ln>
      </c:spPr>
    </c:title>
    <c:plotArea>
      <c:layout>
        <c:manualLayout>
          <c:xMode val="edge"/>
          <c:yMode val="edge"/>
          <c:x val="0.01475"/>
          <c:y val="0.44425"/>
          <c:w val="0.97075"/>
          <c:h val="0.5162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'calculate sample size (n)'!$H$19:$H$19</c:f>
              <c:numCache/>
            </c:numRef>
          </c:val>
        </c:ser>
        <c:ser>
          <c:idx val="1"/>
          <c:order val="1"/>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'calculate sample size (n)'!$H$21:$H$21</c:f>
              <c:numCache/>
            </c:numRef>
          </c:val>
        </c:ser>
        <c:overlap val="100"/>
        <c:gapWidth val="0"/>
        <c:axId val="4858667"/>
        <c:axId val="43728004"/>
      </c:barChart>
      <c:catAx>
        <c:axId val="4858667"/>
        <c:scaling>
          <c:orientation val="minMax"/>
        </c:scaling>
        <c:axPos val="l"/>
        <c:delete val="0"/>
        <c:numFmt formatCode="General" sourceLinked="1"/>
        <c:majorTickMark val="out"/>
        <c:minorTickMark val="none"/>
        <c:tickLblPos val="nextTo"/>
        <c:spPr>
          <a:ln w="3175">
            <a:solidFill>
              <a:srgbClr val="000000"/>
            </a:solidFill>
          </a:ln>
        </c:spPr>
        <c:crossAx val="43728004"/>
        <c:crosses val="autoZero"/>
        <c:auto val="1"/>
        <c:lblOffset val="100"/>
        <c:tickLblSkip val="1"/>
        <c:noMultiLvlLbl val="0"/>
      </c:catAx>
      <c:valAx>
        <c:axId val="43728004"/>
        <c:scaling>
          <c:orientation val="minMax"/>
          <c:max val="100000"/>
        </c:scaling>
        <c:axPos val="b"/>
        <c:majorGridlines>
          <c:spPr>
            <a:ln w="3175">
              <a:solidFill>
                <a:srgbClr val="000000"/>
              </a:solidFill>
            </a:ln>
          </c:spPr>
        </c:majorGridlines>
        <c:minorGridlines>
          <c:spPr>
            <a:ln w="3175">
              <a:solidFill>
                <a:srgbClr val="969696"/>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4858667"/>
        <c:crossesAt val="1"/>
        <c:crossBetween val="between"/>
        <c:dispUnits/>
      </c:valAx>
      <c:spPr>
        <a:solidFill>
          <a:srgbClr val="69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Interval</a:t>
            </a:r>
          </a:p>
        </c:rich>
      </c:tx>
      <c:layout>
        <c:manualLayout>
          <c:xMode val="factor"/>
          <c:yMode val="factor"/>
          <c:x val="-0.00175"/>
          <c:y val="0"/>
        </c:manualLayout>
      </c:layout>
      <c:spPr>
        <a:noFill/>
        <a:ln>
          <a:noFill/>
        </a:ln>
      </c:spPr>
    </c:title>
    <c:plotArea>
      <c:layout>
        <c:manualLayout>
          <c:xMode val="edge"/>
          <c:yMode val="edge"/>
          <c:x val="0.01475"/>
          <c:y val="0.46775"/>
          <c:w val="0.97075"/>
          <c:h val="0.4895"/>
        </c:manualLayout>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val>
            <c:numRef>
              <c:f>'confidence interval (prop)'!$H$16:$H$16</c:f>
              <c:numCache/>
            </c:numRef>
          </c:val>
        </c:ser>
        <c:ser>
          <c:idx val="1"/>
          <c:order val="1"/>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'confidence interval (prop)'!$H$18:$H$18</c:f>
              <c:numCache/>
            </c:numRef>
          </c:val>
        </c:ser>
        <c:overlap val="100"/>
        <c:gapWidth val="0"/>
        <c:axId val="58007717"/>
        <c:axId val="52307406"/>
      </c:barChart>
      <c:catAx>
        <c:axId val="58007717"/>
        <c:scaling>
          <c:orientation val="minMax"/>
        </c:scaling>
        <c:axPos val="l"/>
        <c:delete val="0"/>
        <c:numFmt formatCode="General" sourceLinked="1"/>
        <c:majorTickMark val="out"/>
        <c:minorTickMark val="none"/>
        <c:tickLblPos val="nextTo"/>
        <c:spPr>
          <a:ln w="3175">
            <a:solidFill>
              <a:srgbClr val="000000"/>
            </a:solidFill>
          </a:ln>
        </c:spPr>
        <c:crossAx val="52307406"/>
        <c:crosses val="autoZero"/>
        <c:auto val="1"/>
        <c:lblOffset val="100"/>
        <c:tickLblSkip val="1"/>
        <c:noMultiLvlLbl val="0"/>
      </c:catAx>
      <c:valAx>
        <c:axId val="52307406"/>
        <c:scaling>
          <c:orientation val="minMax"/>
          <c:max val="1"/>
          <c:min val="0"/>
        </c:scaling>
        <c:axPos val="b"/>
        <c:majorGridlines>
          <c:spPr>
            <a:ln w="3175">
              <a:solidFill>
                <a:srgbClr val="000000"/>
              </a:solidFill>
            </a:ln>
          </c:spPr>
        </c:majorGridlines>
        <c:minorGridlines>
          <c:spPr>
            <a:ln w="3175">
              <a:solidFill>
                <a:srgbClr val="969696"/>
              </a:solidFill>
            </a:ln>
          </c:spPr>
        </c:min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58007717"/>
        <c:crossesAt val="1"/>
        <c:crossBetween val="between"/>
        <c:dispUnits/>
      </c:valAx>
      <c:spPr>
        <a:solidFill>
          <a:srgbClr val="69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Geneva"/>
                <a:ea typeface="Geneva"/>
                <a:cs typeface="Geneva"/>
              </a:rPr>
              <a:t>Probabilities and t-scores for various degrees of freedom (two-tail test) </a:t>
            </a:r>
          </a:p>
        </c:rich>
      </c:tx>
      <c:layout>
        <c:manualLayout>
          <c:xMode val="factor"/>
          <c:yMode val="factor"/>
          <c:x val="0.10025"/>
          <c:y val="-0.02"/>
        </c:manualLayout>
      </c:layout>
      <c:spPr>
        <a:noFill/>
        <a:ln>
          <a:noFill/>
        </a:ln>
      </c:spPr>
    </c:title>
    <c:plotArea>
      <c:layout>
        <c:manualLayout>
          <c:xMode val="edge"/>
          <c:yMode val="edge"/>
          <c:x val="0.05475"/>
          <c:y val="0.26775"/>
          <c:w val="0.93225"/>
          <c:h val="0.68225"/>
        </c:manualLayout>
      </c:layout>
      <c:scatterChart>
        <c:scatterStyle val="smoothMarker"/>
        <c:varyColors val="0"/>
        <c:ser>
          <c:idx val="0"/>
          <c:order val="0"/>
          <c:tx>
            <c:strRef>
              <c:f>'t test'!$B$5</c:f>
              <c:strCache>
                <c:ptCount val="1"/>
                <c:pt idx="0">
                  <c:v>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 test'!$A$8:$A$38</c:f>
              <c:numCache/>
            </c:numRef>
          </c:xVal>
          <c:yVal>
            <c:numRef>
              <c:f>'t test'!$B$8:$B$38</c:f>
              <c:numCache/>
            </c:numRef>
          </c:yVal>
          <c:smooth val="1"/>
        </c:ser>
        <c:ser>
          <c:idx val="2"/>
          <c:order val="1"/>
          <c:tx>
            <c:strRef>
              <c:f>'t test'!$C$5</c:f>
              <c:strCache>
                <c:ptCount val="1"/>
                <c:pt idx="0">
                  <c:v>10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 test'!$A$8:$A$38</c:f>
              <c:numCache/>
            </c:numRef>
          </c:xVal>
          <c:yVal>
            <c:numRef>
              <c:f>'t test'!$C$8:$C$38</c:f>
              <c:numCache/>
            </c:numRef>
          </c:yVal>
          <c:smooth val="1"/>
        </c:ser>
        <c:ser>
          <c:idx val="3"/>
          <c:order val="2"/>
          <c:tx>
            <c:strRef>
              <c:f>'t test'!$D$5</c:f>
              <c:strCache>
                <c:ptCount val="1"/>
                <c:pt idx="0">
                  <c:v>50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 test'!$A$8:$A$38</c:f>
              <c:numCache/>
            </c:numRef>
          </c:xVal>
          <c:yVal>
            <c:numRef>
              <c:f>'t test'!$D$8:$D$38</c:f>
              <c:numCache/>
            </c:numRef>
          </c:yVal>
          <c:smooth val="1"/>
        </c:ser>
        <c:ser>
          <c:idx val="4"/>
          <c:order val="3"/>
          <c:tx>
            <c:strRef>
              <c:f>'t test'!$E$5</c:f>
              <c:strCache>
                <c:ptCount val="1"/>
                <c:pt idx="0">
                  <c:v>1000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 test'!$A$8:$A$38</c:f>
              <c:numCache/>
            </c:numRef>
          </c:xVal>
          <c:yVal>
            <c:numRef>
              <c:f>'t test'!$E$8:$E$38</c:f>
              <c:numCache/>
            </c:numRef>
          </c:yVal>
          <c:smooth val="1"/>
        </c:ser>
        <c:axId val="1004607"/>
        <c:axId val="9041464"/>
      </c:scatterChart>
      <c:valAx>
        <c:axId val="1004607"/>
        <c:scaling>
          <c:orientation val="minMax"/>
          <c:max val="3"/>
          <c:min val="0"/>
        </c:scaling>
        <c:axPos val="b"/>
        <c:title>
          <c:tx>
            <c:rich>
              <a:bodyPr vert="horz" rot="0" anchor="ctr"/>
              <a:lstStyle/>
              <a:p>
                <a:pPr algn="ctr">
                  <a:defRPr/>
                </a:pPr>
                <a:r>
                  <a:rPr lang="en-US" cap="none" sz="1775" b="1" i="0" u="none" baseline="0">
                    <a:latin typeface="Geneva"/>
                    <a:ea typeface="Geneva"/>
                    <a:cs typeface="Geneva"/>
                  </a:rPr>
                  <a:t>standardized sample differences (t-scores)</a:t>
                </a:r>
              </a:p>
            </c:rich>
          </c:tx>
          <c:layout>
            <c:manualLayout>
              <c:xMode val="factor"/>
              <c:yMode val="factor"/>
              <c:x val="-0.022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Geneva"/>
                <a:ea typeface="Geneva"/>
                <a:cs typeface="Geneva"/>
              </a:defRPr>
            </a:pPr>
          </a:p>
        </c:txPr>
        <c:crossAx val="9041464"/>
        <c:crosses val="autoZero"/>
        <c:crossBetween val="midCat"/>
        <c:dispUnits/>
      </c:valAx>
      <c:valAx>
        <c:axId val="9041464"/>
        <c:scaling>
          <c:orientation val="minMax"/>
          <c:max val="1"/>
        </c:scaling>
        <c:axPos val="l"/>
        <c:title>
          <c:tx>
            <c:rich>
              <a:bodyPr vert="horz" rot="-5400000" anchor="ctr"/>
              <a:lstStyle/>
              <a:p>
                <a:pPr algn="ctr">
                  <a:defRPr/>
                </a:pPr>
                <a:r>
                  <a:rPr lang="en-US" cap="none" sz="1775" b="1" i="0" u="none" baseline="0">
                    <a:latin typeface="Geneva"/>
                    <a:ea typeface="Geneva"/>
                    <a:cs typeface="Geneva"/>
                  </a:rPr>
                  <a:t>probability of this outcome if no difference in population</a:t>
                </a:r>
              </a:p>
            </c:rich>
          </c:tx>
          <c:layout>
            <c:manualLayout>
              <c:xMode val="factor"/>
              <c:yMode val="factor"/>
              <c:x val="-0.01425"/>
              <c:y val="-0.03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100" b="1" i="0" u="none" baseline="0">
                <a:solidFill>
                  <a:srgbClr val="000000"/>
                </a:solidFill>
                <a:latin typeface="Geneva"/>
                <a:ea typeface="Geneva"/>
                <a:cs typeface="Geneva"/>
              </a:defRPr>
            </a:pPr>
          </a:p>
        </c:txPr>
        <c:crossAx val="1004607"/>
        <c:crosses val="autoZero"/>
        <c:crossBetween val="midCat"/>
        <c:dispUnits/>
        <c:majorUnit val="0.05"/>
        <c:minorUnit val="0.05"/>
      </c:valAx>
      <c:spPr>
        <a:noFill/>
        <a:ln w="12700">
          <a:solidFill>
            <a:srgbClr val="808080"/>
          </a:solidFill>
        </a:ln>
      </c:spPr>
    </c:plotArea>
    <c:legend>
      <c:legendPos val="r"/>
      <c:layout>
        <c:manualLayout>
          <c:xMode val="edge"/>
          <c:yMode val="edge"/>
          <c:x val="0.70875"/>
          <c:y val="0.43575"/>
          <c:w val="0.08225"/>
          <c:h val="0.16625"/>
        </c:manualLayout>
      </c:layout>
      <c:overlay val="0"/>
      <c:spPr>
        <a:solidFill>
          <a:srgbClr val="FFFFFF"/>
        </a:solidFill>
        <a:ln w="3175">
          <a:solidFill>
            <a:srgbClr val="000000"/>
          </a:solidFill>
        </a:ln>
      </c:spPr>
      <c:txPr>
        <a:bodyPr vert="horz" rot="0"/>
        <a:lstStyle/>
        <a:p>
          <a:pPr>
            <a:defRPr lang="en-US" cap="none" sz="1470" b="1" i="0" u="none" baseline="0">
              <a:solidFill>
                <a:srgbClr val="000000"/>
              </a:solidFill>
              <a:latin typeface="Geneva"/>
              <a:ea typeface="Geneva"/>
              <a:cs typeface="Genev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Geneva"/>
          <a:ea typeface="Geneva"/>
          <a:cs typeface="Geneva"/>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6"/>
          <c:w val="0.994"/>
          <c:h val="0.908"/>
        </c:manualLayout>
      </c:layout>
      <c:scatterChart>
        <c:scatterStyle val="lineMarker"/>
        <c:varyColors val="0"/>
        <c:ser>
          <c:idx val="1"/>
          <c:order val="0"/>
          <c:tx>
            <c:strRef>
              <c:f>ANOVA!$G$3</c:f>
              <c:strCache>
                <c:ptCount val="1"/>
                <c:pt idx="0">
                  <c:v>Suburban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FF"/>
              </a:solidFill>
              <a:ln>
                <a:solidFill>
                  <a:srgbClr val="FF00FF"/>
                </a:solidFill>
              </a:ln>
            </c:spPr>
          </c:marker>
          <c:xVal>
            <c:numRef>
              <c:f>'difference of means'!$C$5:$C$16</c:f>
              <c:numCache/>
            </c:numRef>
          </c:xVal>
          <c:yVal>
            <c:numRef>
              <c:f>ANOVA!$K$5:$K$16</c:f>
              <c:numCache>
                <c:ptCount val="12"/>
                <c:pt idx="0">
                  <c:v>1.1</c:v>
                </c:pt>
                <c:pt idx="1">
                  <c:v>1.1</c:v>
                </c:pt>
                <c:pt idx="2">
                  <c:v>1.1</c:v>
                </c:pt>
                <c:pt idx="3">
                  <c:v>1.1</c:v>
                </c:pt>
                <c:pt idx="4">
                  <c:v>1.1</c:v>
                </c:pt>
                <c:pt idx="5">
                  <c:v>1.1</c:v>
                </c:pt>
                <c:pt idx="6">
                  <c:v>1.1</c:v>
                </c:pt>
                <c:pt idx="7">
                  <c:v>1.1</c:v>
                </c:pt>
                <c:pt idx="8">
                  <c:v>1.1</c:v>
                </c:pt>
                <c:pt idx="9">
                  <c:v>1.1</c:v>
                </c:pt>
                <c:pt idx="10">
                  <c:v>1.1</c:v>
                </c:pt>
                <c:pt idx="11">
                  <c:v>1.1</c:v>
                </c:pt>
              </c:numCache>
            </c:numRef>
          </c:yVal>
          <c:smooth val="0"/>
        </c:ser>
        <c:ser>
          <c:idx val="0"/>
          <c:order val="1"/>
          <c:tx>
            <c:strRef>
              <c:f>ANOVA!$F$3</c:f>
              <c:strCache>
                <c:ptCount val="1"/>
                <c:pt idx="0">
                  <c:v>City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'difference of means'!$B$5:$B$16</c:f>
              <c:numCache/>
            </c:numRef>
          </c:xVal>
          <c:yVal>
            <c:numRef>
              <c:f>ANOVA!$J$5:$J$16</c:f>
              <c:numCach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3"/>
          <c:order val="2"/>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808080"/>
              </a:solidFill>
              <a:ln>
                <a:solidFill>
                  <a:srgbClr val="000000"/>
                </a:solidFill>
              </a:ln>
            </c:spPr>
          </c:marker>
          <c:xVal>
            <c:numRef>
              <c:f>'difference of means'!$B$18</c:f>
              <c:numCache/>
            </c:numRef>
          </c:xVal>
          <c:yVal>
            <c:numRef>
              <c:f>ANOVA!$J$26:$J$26</c:f>
              <c:numCache>
                <c:ptCount val="1"/>
                <c:pt idx="0">
                  <c:v>1</c:v>
                </c:pt>
              </c:numCache>
            </c:numRef>
          </c:yVal>
          <c:smooth val="0"/>
        </c:ser>
        <c:ser>
          <c:idx val="5"/>
          <c:order val="3"/>
          <c:tx>
            <c:strRef>
              <c:f>ANOVA!$F$3</c:f>
              <c:strCache>
                <c:ptCount val="1"/>
                <c:pt idx="0">
                  <c:v>City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969696"/>
              </a:solidFill>
              <a:ln>
                <a:solidFill>
                  <a:srgbClr val="000000"/>
                </a:solidFill>
              </a:ln>
            </c:spPr>
          </c:marker>
          <c:xVal>
            <c:numRef>
              <c:f>'difference of means'!$C$18</c:f>
              <c:numCache/>
            </c:numRef>
          </c:xVal>
          <c:yVal>
            <c:numRef>
              <c:f>ANOVA!$K$26:$K$26</c:f>
              <c:numCache>
                <c:ptCount val="1"/>
                <c:pt idx="0">
                  <c:v>1.1</c:v>
                </c:pt>
              </c:numCache>
            </c:numRef>
          </c:yVal>
          <c:smooth val="0"/>
        </c:ser>
        <c:axId val="14264313"/>
        <c:axId val="61269954"/>
      </c:scatterChart>
      <c:valAx>
        <c:axId val="1426431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61269954"/>
        <c:crosses val="autoZero"/>
        <c:crossBetween val="midCat"/>
        <c:dispUnits/>
      </c:valAx>
      <c:valAx>
        <c:axId val="61269954"/>
        <c:scaling>
          <c:orientation val="minMax"/>
          <c:max val="1.1"/>
          <c:min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264313"/>
        <c:crosses val="autoZero"/>
        <c:crossBetween val="midCat"/>
        <c:dispUnits/>
        <c:majorUnit val="1"/>
        <c:minorUnit val="0.004"/>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Geneva"/>
          <a:ea typeface="Geneva"/>
          <a:cs typeface="Geneva"/>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75"/>
          <c:w val="0.9935"/>
          <c:h val="0.9085"/>
        </c:manualLayout>
      </c:layout>
      <c:scatterChart>
        <c:scatterStyle val="lineMarker"/>
        <c:varyColors val="0"/>
        <c:ser>
          <c:idx val="1"/>
          <c:order val="0"/>
          <c:tx>
            <c:strRef>
              <c:f>ANOVA!$G$3</c:f>
              <c:strCache>
                <c:ptCount val="1"/>
                <c:pt idx="0">
                  <c:v>Suburban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FF"/>
              </a:solidFill>
              <a:ln>
                <a:solidFill>
                  <a:srgbClr val="FF00FF"/>
                </a:solidFill>
              </a:ln>
            </c:spPr>
          </c:marker>
          <c:xVal>
            <c:numRef>
              <c:f>'difference of means'!$G$5:$G$16</c:f>
              <c:numCache/>
            </c:numRef>
          </c:xVal>
          <c:yVal>
            <c:numRef>
              <c:f>ANOVA!$K$5:$K$16</c:f>
              <c:numCache>
                <c:ptCount val="12"/>
                <c:pt idx="0">
                  <c:v>1.1</c:v>
                </c:pt>
                <c:pt idx="1">
                  <c:v>1.1</c:v>
                </c:pt>
                <c:pt idx="2">
                  <c:v>1.1</c:v>
                </c:pt>
                <c:pt idx="3">
                  <c:v>1.1</c:v>
                </c:pt>
                <c:pt idx="4">
                  <c:v>1.1</c:v>
                </c:pt>
                <c:pt idx="5">
                  <c:v>1.1</c:v>
                </c:pt>
                <c:pt idx="6">
                  <c:v>1.1</c:v>
                </c:pt>
                <c:pt idx="7">
                  <c:v>1.1</c:v>
                </c:pt>
                <c:pt idx="8">
                  <c:v>1.1</c:v>
                </c:pt>
                <c:pt idx="9">
                  <c:v>1.1</c:v>
                </c:pt>
                <c:pt idx="10">
                  <c:v>1.1</c:v>
                </c:pt>
                <c:pt idx="11">
                  <c:v>1.1</c:v>
                </c:pt>
              </c:numCache>
            </c:numRef>
          </c:yVal>
          <c:smooth val="0"/>
        </c:ser>
        <c:ser>
          <c:idx val="0"/>
          <c:order val="1"/>
          <c:tx>
            <c:strRef>
              <c:f>ANOVA!$F$3</c:f>
              <c:strCache>
                <c:ptCount val="1"/>
                <c:pt idx="0">
                  <c:v>City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'difference of means'!$F$5:$F$16</c:f>
              <c:numCache/>
            </c:numRef>
          </c:xVal>
          <c:yVal>
            <c:numRef>
              <c:f>ANOVA!$J$5:$J$16</c:f>
              <c:numCach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3"/>
          <c:order val="2"/>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808080"/>
              </a:solidFill>
              <a:ln>
                <a:solidFill>
                  <a:srgbClr val="000000"/>
                </a:solidFill>
              </a:ln>
            </c:spPr>
          </c:marker>
          <c:xVal>
            <c:numRef>
              <c:f>'difference of means'!$F$18</c:f>
              <c:numCache/>
            </c:numRef>
          </c:xVal>
          <c:yVal>
            <c:numRef>
              <c:f>ANOVA!$J$26:$J$26</c:f>
              <c:numCache>
                <c:ptCount val="1"/>
                <c:pt idx="0">
                  <c:v>1</c:v>
                </c:pt>
              </c:numCache>
            </c:numRef>
          </c:yVal>
          <c:smooth val="0"/>
        </c:ser>
        <c:ser>
          <c:idx val="5"/>
          <c:order val="3"/>
          <c:tx>
            <c:strRef>
              <c:f>ANOVA!$F$3</c:f>
              <c:strCache>
                <c:ptCount val="1"/>
                <c:pt idx="0">
                  <c:v>City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969696"/>
              </a:solidFill>
              <a:ln>
                <a:solidFill>
                  <a:srgbClr val="000000"/>
                </a:solidFill>
              </a:ln>
            </c:spPr>
          </c:marker>
          <c:xVal>
            <c:numRef>
              <c:f>'difference of means'!$G$18</c:f>
              <c:numCache/>
            </c:numRef>
          </c:xVal>
          <c:yVal>
            <c:numRef>
              <c:f>ANOVA!$K$26:$K$26</c:f>
              <c:numCache>
                <c:ptCount val="1"/>
                <c:pt idx="0">
                  <c:v>1.1</c:v>
                </c:pt>
              </c:numCache>
            </c:numRef>
          </c:yVal>
          <c:smooth val="0"/>
        </c:ser>
        <c:axId val="14558675"/>
        <c:axId val="63919212"/>
      </c:scatterChart>
      <c:valAx>
        <c:axId val="145586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63919212"/>
        <c:crosses val="autoZero"/>
        <c:crossBetween val="midCat"/>
        <c:dispUnits/>
      </c:valAx>
      <c:valAx>
        <c:axId val="63919212"/>
        <c:scaling>
          <c:orientation val="minMax"/>
          <c:max val="1.1"/>
          <c:min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Geneva"/>
                <a:ea typeface="Geneva"/>
                <a:cs typeface="Geneva"/>
              </a:defRPr>
            </a:pPr>
          </a:p>
        </c:txPr>
        <c:crossAx val="14558675"/>
        <c:crosses val="autoZero"/>
        <c:crossBetween val="midCat"/>
        <c:dispUnits/>
        <c:majorUnit val="1"/>
        <c:minorUnit val="0.004"/>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50" b="0" i="0" u="none" baseline="0">
          <a:solidFill>
            <a:srgbClr val="000000"/>
          </a:solidFill>
          <a:latin typeface="Geneva"/>
          <a:ea typeface="Geneva"/>
          <a:cs typeface="Geneva"/>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5"/>
          <c:w val="0.9935"/>
          <c:h val="0.909"/>
        </c:manualLayout>
      </c:layout>
      <c:scatterChart>
        <c:scatterStyle val="lineMarker"/>
        <c:varyColors val="0"/>
        <c:ser>
          <c:idx val="1"/>
          <c:order val="0"/>
          <c:tx>
            <c:strRef>
              <c:f>ANOVA!$G$3</c:f>
              <c:strCache>
                <c:ptCount val="1"/>
                <c:pt idx="0">
                  <c:v>Suburban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FF"/>
              </a:solidFill>
              <a:ln>
                <a:solidFill>
                  <a:srgbClr val="FF00FF"/>
                </a:solidFill>
              </a:ln>
            </c:spPr>
          </c:marker>
          <c:xVal>
            <c:numRef>
              <c:f>'difference of means'!$K$5:$K$16</c:f>
              <c:numCache/>
            </c:numRef>
          </c:xVal>
          <c:yVal>
            <c:numRef>
              <c:f>ANOVA!$K$5:$K$16</c:f>
              <c:numCache>
                <c:ptCount val="12"/>
                <c:pt idx="0">
                  <c:v>1.1</c:v>
                </c:pt>
                <c:pt idx="1">
                  <c:v>1.1</c:v>
                </c:pt>
                <c:pt idx="2">
                  <c:v>1.1</c:v>
                </c:pt>
                <c:pt idx="3">
                  <c:v>1.1</c:v>
                </c:pt>
                <c:pt idx="4">
                  <c:v>1.1</c:v>
                </c:pt>
                <c:pt idx="5">
                  <c:v>1.1</c:v>
                </c:pt>
                <c:pt idx="6">
                  <c:v>1.1</c:v>
                </c:pt>
                <c:pt idx="7">
                  <c:v>1.1</c:v>
                </c:pt>
                <c:pt idx="8">
                  <c:v>1.1</c:v>
                </c:pt>
                <c:pt idx="9">
                  <c:v>1.1</c:v>
                </c:pt>
                <c:pt idx="10">
                  <c:v>1.1</c:v>
                </c:pt>
                <c:pt idx="11">
                  <c:v>1.1</c:v>
                </c:pt>
              </c:numCache>
            </c:numRef>
          </c:yVal>
          <c:smooth val="0"/>
        </c:ser>
        <c:ser>
          <c:idx val="0"/>
          <c:order val="1"/>
          <c:tx>
            <c:strRef>
              <c:f>ANOVA!$F$3</c:f>
              <c:strCache>
                <c:ptCount val="1"/>
                <c:pt idx="0">
                  <c:v>City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xVal>
            <c:numRef>
              <c:f>'difference of means'!$J$5:$J$16</c:f>
              <c:numCache/>
            </c:numRef>
          </c:xVal>
          <c:yVal>
            <c:numRef>
              <c:f>ANOVA!$J$5:$J$16</c:f>
              <c:numCach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3"/>
          <c:order val="2"/>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808080"/>
              </a:solidFill>
              <a:ln>
                <a:solidFill>
                  <a:srgbClr val="000000"/>
                </a:solidFill>
              </a:ln>
            </c:spPr>
          </c:marker>
          <c:xVal>
            <c:numRef>
              <c:f>'difference of means'!$J$18</c:f>
              <c:numCache/>
            </c:numRef>
          </c:xVal>
          <c:yVal>
            <c:numRef>
              <c:f>ANOVA!$J$26:$J$26</c:f>
              <c:numCache>
                <c:ptCount val="1"/>
                <c:pt idx="0">
                  <c:v>1</c:v>
                </c:pt>
              </c:numCache>
            </c:numRef>
          </c:yVal>
          <c:smooth val="0"/>
        </c:ser>
        <c:ser>
          <c:idx val="5"/>
          <c:order val="3"/>
          <c:tx>
            <c:strRef>
              <c:f>ANOVA!$F$3</c:f>
              <c:strCache>
                <c:ptCount val="1"/>
                <c:pt idx="0">
                  <c:v>City Residents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969696"/>
              </a:solidFill>
              <a:ln>
                <a:solidFill>
                  <a:srgbClr val="000000"/>
                </a:solidFill>
              </a:ln>
            </c:spPr>
          </c:marker>
          <c:xVal>
            <c:numRef>
              <c:f>'difference of means'!$K$18</c:f>
              <c:numCache/>
            </c:numRef>
          </c:xVal>
          <c:yVal>
            <c:numRef>
              <c:f>ANOVA!$K$26:$K$26</c:f>
              <c:numCache>
                <c:ptCount val="1"/>
                <c:pt idx="0">
                  <c:v>1.1</c:v>
                </c:pt>
              </c:numCache>
            </c:numRef>
          </c:yVal>
          <c:smooth val="0"/>
        </c:ser>
        <c:axId val="38401997"/>
        <c:axId val="10073654"/>
      </c:scatterChart>
      <c:valAx>
        <c:axId val="384019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Geneva"/>
                <a:ea typeface="Geneva"/>
                <a:cs typeface="Geneva"/>
              </a:defRPr>
            </a:pPr>
          </a:p>
        </c:txPr>
        <c:crossAx val="10073654"/>
        <c:crosses val="autoZero"/>
        <c:crossBetween val="midCat"/>
        <c:dispUnits/>
      </c:valAx>
      <c:valAx>
        <c:axId val="10073654"/>
        <c:scaling>
          <c:orientation val="minMax"/>
          <c:max val="1.1"/>
          <c:min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25" b="0" i="0" u="none" baseline="0">
                <a:solidFill>
                  <a:srgbClr val="000000"/>
                </a:solidFill>
                <a:latin typeface="Geneva"/>
                <a:ea typeface="Geneva"/>
                <a:cs typeface="Geneva"/>
              </a:defRPr>
            </a:pPr>
          </a:p>
        </c:txPr>
        <c:crossAx val="38401997"/>
        <c:crosses val="autoZero"/>
        <c:crossBetween val="midCat"/>
        <c:dispUnits/>
        <c:majorUnit val="1"/>
        <c:minorUnit val="0.004"/>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450" b="0" i="0" u="none" baseline="0">
          <a:solidFill>
            <a:srgbClr val="000000"/>
          </a:solidFill>
          <a:latin typeface="Geneva"/>
          <a:ea typeface="Geneva"/>
          <a:cs typeface="Geneva"/>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Geneva"/>
                <a:ea typeface="Geneva"/>
                <a:cs typeface="Geneva"/>
              </a:rPr>
              <a:t>Percent of Residents Who Own a Car</a:t>
            </a:r>
          </a:p>
        </c:rich>
      </c:tx>
      <c:layout>
        <c:manualLayout>
          <c:xMode val="factor"/>
          <c:yMode val="factor"/>
          <c:x val="0.00425"/>
          <c:y val="0"/>
        </c:manualLayout>
      </c:layout>
      <c:spPr>
        <a:noFill/>
        <a:ln>
          <a:noFill/>
        </a:ln>
      </c:spPr>
    </c:title>
    <c:plotArea>
      <c:layout>
        <c:manualLayout>
          <c:xMode val="edge"/>
          <c:yMode val="edge"/>
          <c:x val="0.01675"/>
          <c:y val="0.2645"/>
          <c:w val="0.9665"/>
          <c:h val="0.70925"/>
        </c:manualLayout>
      </c:layout>
      <c:barChart>
        <c:barDir val="col"/>
        <c:grouping val="clustered"/>
        <c:varyColors val="0"/>
        <c:ser>
          <c:idx val="0"/>
          <c:order val="0"/>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'Diff of Proportions'!$B$5:$C$5</c:f>
              <c:strCache/>
            </c:strRef>
          </c:cat>
          <c:val>
            <c:numRef>
              <c:f>'Diff of Proportions'!$B$28:$C$28</c:f>
              <c:numCache/>
            </c:numRef>
          </c:val>
        </c:ser>
        <c:axId val="23554023"/>
        <c:axId val="10659616"/>
      </c:barChart>
      <c:catAx>
        <c:axId val="235540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Geneva"/>
                <a:ea typeface="Geneva"/>
                <a:cs typeface="Geneva"/>
              </a:defRPr>
            </a:pPr>
          </a:p>
        </c:txPr>
        <c:crossAx val="10659616"/>
        <c:crosses val="autoZero"/>
        <c:auto val="1"/>
        <c:lblOffset val="100"/>
        <c:tickLblSkip val="1"/>
        <c:noMultiLvlLbl val="0"/>
      </c:catAx>
      <c:valAx>
        <c:axId val="106596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Geneva"/>
                <a:ea typeface="Geneva"/>
                <a:cs typeface="Geneva"/>
              </a:defRPr>
            </a:pPr>
          </a:p>
        </c:txPr>
        <c:crossAx val="23554023"/>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Geneva"/>
          <a:ea typeface="Geneva"/>
          <a:cs typeface="Genev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image" Target="../media/image8.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8.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12.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 Id="rId3" Type="http://schemas.openxmlformats.org/officeDocument/2006/relationships/image" Target="../media/image2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20.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24</xdr:row>
      <xdr:rowOff>0</xdr:rowOff>
    </xdr:from>
    <xdr:to>
      <xdr:col>8</xdr:col>
      <xdr:colOff>571500</xdr:colOff>
      <xdr:row>38</xdr:row>
      <xdr:rowOff>9525</xdr:rowOff>
    </xdr:to>
    <xdr:graphicFrame>
      <xdr:nvGraphicFramePr>
        <xdr:cNvPr id="1" name="Chart 7"/>
        <xdr:cNvGraphicFramePr/>
      </xdr:nvGraphicFramePr>
      <xdr:xfrm>
        <a:off x="2581275" y="4876800"/>
        <a:ext cx="6086475" cy="2571750"/>
      </xdr:xfrm>
      <a:graphic>
        <a:graphicData uri="http://schemas.openxmlformats.org/drawingml/2006/chart">
          <c:chart xmlns:c="http://schemas.openxmlformats.org/drawingml/2006/chart" r:id="rId1"/>
        </a:graphicData>
      </a:graphic>
    </xdr:graphicFrame>
    <xdr:clientData/>
  </xdr:twoCellAnchor>
  <xdr:oneCellAnchor>
    <xdr:from>
      <xdr:col>3</xdr:col>
      <xdr:colOff>514350</xdr:colOff>
      <xdr:row>2</xdr:row>
      <xdr:rowOff>47625</xdr:rowOff>
    </xdr:from>
    <xdr:ext cx="1381125" cy="552450"/>
    <xdr:sp>
      <xdr:nvSpPr>
        <xdr:cNvPr id="2" name="Text Box 8"/>
        <xdr:cNvSpPr txBox="1">
          <a:spLocks noChangeArrowheads="1"/>
        </xdr:cNvSpPr>
      </xdr:nvSpPr>
      <xdr:spPr>
        <a:xfrm>
          <a:off x="2828925" y="600075"/>
          <a:ext cx="1381125" cy="552450"/>
        </a:xfrm>
        <a:prstGeom prst="rect">
          <a:avLst/>
        </a:prstGeom>
        <a:solidFill>
          <a:srgbClr val="FCF305"/>
        </a:solidFill>
        <a:ln w="9525" cmpd="sng">
          <a:noFill/>
        </a:ln>
      </xdr:spPr>
      <xdr:txBody>
        <a:bodyPr vertOverflow="clip" wrap="square" lIns="27432" tIns="27432" rIns="0" bIns="0">
          <a:spAutoFit/>
        </a:bodyPr>
        <a:p>
          <a:pPr algn="l">
            <a:defRPr/>
          </a:pPr>
          <a:r>
            <a:rPr lang="en-US" cap="none" sz="1800" b="1" i="0" u="none" baseline="0">
              <a:solidFill>
                <a:srgbClr val="000000"/>
              </a:solidFill>
              <a:latin typeface="Arial"/>
              <a:ea typeface="Arial"/>
              <a:cs typeface="Arial"/>
            </a:rPr>
            <a:t>enter data
</a:t>
          </a:r>
          <a:r>
            <a:rPr lang="en-US" cap="none" sz="1800" b="1" i="0" u="none" baseline="0">
              <a:solidFill>
                <a:srgbClr val="000000"/>
              </a:solidFill>
              <a:latin typeface="Arial"/>
              <a:ea typeface="Arial"/>
              <a:cs typeface="Arial"/>
            </a:rPr>
            <a:t>in yellow cells</a:t>
          </a:r>
        </a:p>
      </xdr:txBody>
    </xdr:sp>
    <xdr:clientData/>
  </xdr:one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0.11975</cdr:y>
    </cdr:from>
    <cdr:to>
      <cdr:x>0.34325</cdr:x>
      <cdr:y>0.27325</cdr:y>
    </cdr:to>
    <cdr:sp>
      <cdr:nvSpPr>
        <cdr:cNvPr id="1" name="Text Box 1"/>
        <cdr:cNvSpPr txBox="1">
          <a:spLocks noChangeArrowheads="1"/>
        </cdr:cNvSpPr>
      </cdr:nvSpPr>
      <cdr:spPr>
        <a:xfrm>
          <a:off x="38100" y="266700"/>
          <a:ext cx="1162050" cy="352425"/>
        </a:xfrm>
        <a:prstGeom prst="rect">
          <a:avLst/>
        </a:prstGeom>
        <a:noFill/>
        <a:ln w="9525" cmpd="sng">
          <a:noFill/>
        </a:ln>
      </cdr:spPr>
      <cdr:txBody>
        <a:bodyPr vertOverflow="clip" wrap="square" lIns="27432" tIns="18288" rIns="0" bIns="0"/>
        <a:p>
          <a:pPr algn="l">
            <a:defRPr/>
          </a:pPr>
          <a:r>
            <a:rPr lang="en-US" cap="none" sz="1025" b="1" i="0" u="none" baseline="0">
              <a:solidFill>
                <a:srgbClr val="000000"/>
              </a:solidFill>
              <a:latin typeface="Geneva"/>
              <a:ea typeface="Geneva"/>
              <a:cs typeface="Geneva"/>
            </a:rPr>
            <a:t>female</a:t>
          </a:r>
        </a:p>
      </cdr:txBody>
    </cdr:sp>
  </cdr:relSizeAnchor>
  <cdr:relSizeAnchor xmlns:cdr="http://schemas.openxmlformats.org/drawingml/2006/chartDrawing">
    <cdr:from>
      <cdr:x>0.01125</cdr:x>
      <cdr:y>0.7205</cdr:y>
    </cdr:from>
    <cdr:to>
      <cdr:x>0.34325</cdr:x>
      <cdr:y>0.874</cdr:y>
    </cdr:to>
    <cdr:sp>
      <cdr:nvSpPr>
        <cdr:cNvPr id="2" name="Text Box 2"/>
        <cdr:cNvSpPr txBox="1">
          <a:spLocks noChangeArrowheads="1"/>
        </cdr:cNvSpPr>
      </cdr:nvSpPr>
      <cdr:spPr>
        <a:xfrm>
          <a:off x="38100" y="1638300"/>
          <a:ext cx="1162050" cy="352425"/>
        </a:xfrm>
        <a:prstGeom prst="rect">
          <a:avLst/>
        </a:prstGeom>
        <a:noFill/>
        <a:ln w="9525" cmpd="sng">
          <a:noFill/>
        </a:ln>
      </cdr:spPr>
      <cdr:txBody>
        <a:bodyPr vertOverflow="clip" wrap="square" lIns="27432" tIns="18288" rIns="0" bIns="0"/>
        <a:p>
          <a:pPr algn="l">
            <a:defRPr/>
          </a:pPr>
          <a:r>
            <a:rPr lang="en-US" cap="none" sz="1025" b="1" i="0" u="none" baseline="0">
              <a:solidFill>
                <a:srgbClr val="000000"/>
              </a:solidFill>
              <a:latin typeface="Geneva"/>
              <a:ea typeface="Geneva"/>
              <a:cs typeface="Geneva"/>
            </a:rPr>
            <a:t>Male</a:t>
          </a:r>
        </a:p>
      </cdr:txBody>
    </cdr:sp>
  </cdr:relSizeAnchor>
  <cdr:relSizeAnchor xmlns:cdr="http://schemas.openxmlformats.org/drawingml/2006/chartDrawing">
    <cdr:from>
      <cdr:x>0.44975</cdr:x>
      <cdr:y>0.20075</cdr:y>
    </cdr:from>
    <cdr:to>
      <cdr:x>0.63775</cdr:x>
      <cdr:y>0.36275</cdr:y>
    </cdr:to>
    <cdr:sp>
      <cdr:nvSpPr>
        <cdr:cNvPr id="3" name="Text Box 3"/>
        <cdr:cNvSpPr txBox="1">
          <a:spLocks noChangeArrowheads="1"/>
        </cdr:cNvSpPr>
      </cdr:nvSpPr>
      <cdr:spPr>
        <a:xfrm>
          <a:off x="1571625" y="457200"/>
          <a:ext cx="657225" cy="3714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Geneva"/>
              <a:ea typeface="Geneva"/>
              <a:cs typeface="Geneva"/>
            </a:rPr>
            <a:t>mean</a:t>
          </a:r>
        </a:p>
      </cdr:txBody>
    </cdr:sp>
  </cdr:relSizeAnchor>
  <cdr:relSizeAnchor xmlns:cdr="http://schemas.openxmlformats.org/drawingml/2006/chartDrawing">
    <cdr:from>
      <cdr:x>0.636</cdr:x>
      <cdr:y>0.71925</cdr:y>
    </cdr:from>
    <cdr:to>
      <cdr:x>0.8065</cdr:x>
      <cdr:y>0.84425</cdr:y>
    </cdr:to>
    <cdr:sp>
      <cdr:nvSpPr>
        <cdr:cNvPr id="4" name="Text Box 4"/>
        <cdr:cNvSpPr txBox="1">
          <a:spLocks noChangeArrowheads="1"/>
        </cdr:cNvSpPr>
      </cdr:nvSpPr>
      <cdr:spPr>
        <a:xfrm>
          <a:off x="2228850" y="1638300"/>
          <a:ext cx="600075" cy="2857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Geneva"/>
              <a:ea typeface="Geneva"/>
              <a:cs typeface="Geneva"/>
            </a:rPr>
            <a:t>mean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20</xdr:row>
      <xdr:rowOff>0</xdr:rowOff>
    </xdr:from>
    <xdr:to>
      <xdr:col>3</xdr:col>
      <xdr:colOff>381000</xdr:colOff>
      <xdr:row>33</xdr:row>
      <xdr:rowOff>152400</xdr:rowOff>
    </xdr:to>
    <xdr:graphicFrame>
      <xdr:nvGraphicFramePr>
        <xdr:cNvPr id="1" name="Chart 7"/>
        <xdr:cNvGraphicFramePr/>
      </xdr:nvGraphicFramePr>
      <xdr:xfrm>
        <a:off x="57150" y="3238500"/>
        <a:ext cx="3714750" cy="2257425"/>
      </xdr:xfrm>
      <a:graphic>
        <a:graphicData uri="http://schemas.openxmlformats.org/drawingml/2006/chart">
          <c:chart xmlns:c="http://schemas.openxmlformats.org/drawingml/2006/chart" r:id="rId1"/>
        </a:graphicData>
      </a:graphic>
    </xdr:graphicFrame>
    <xdr:clientData/>
  </xdr:twoCellAnchor>
  <xdr:twoCellAnchor>
    <xdr:from>
      <xdr:col>3</xdr:col>
      <xdr:colOff>561975</xdr:colOff>
      <xdr:row>20</xdr:row>
      <xdr:rowOff>9525</xdr:rowOff>
    </xdr:from>
    <xdr:to>
      <xdr:col>7</xdr:col>
      <xdr:colOff>704850</xdr:colOff>
      <xdr:row>34</xdr:row>
      <xdr:rowOff>9525</xdr:rowOff>
    </xdr:to>
    <xdr:graphicFrame>
      <xdr:nvGraphicFramePr>
        <xdr:cNvPr id="2" name="Chart 11"/>
        <xdr:cNvGraphicFramePr/>
      </xdr:nvGraphicFramePr>
      <xdr:xfrm>
        <a:off x="3952875" y="3248025"/>
        <a:ext cx="3495675" cy="2266950"/>
      </xdr:xfrm>
      <a:graphic>
        <a:graphicData uri="http://schemas.openxmlformats.org/drawingml/2006/chart">
          <c:chart xmlns:c="http://schemas.openxmlformats.org/drawingml/2006/chart" r:id="rId2"/>
        </a:graphicData>
      </a:graphic>
    </xdr:graphicFrame>
    <xdr:clientData/>
  </xdr:twoCellAnchor>
  <xdr:twoCellAnchor>
    <xdr:from>
      <xdr:col>7</xdr:col>
      <xdr:colOff>752475</xdr:colOff>
      <xdr:row>20</xdr:row>
      <xdr:rowOff>9525</xdr:rowOff>
    </xdr:from>
    <xdr:to>
      <xdr:col>12</xdr:col>
      <xdr:colOff>66675</xdr:colOff>
      <xdr:row>34</xdr:row>
      <xdr:rowOff>28575</xdr:rowOff>
    </xdr:to>
    <xdr:graphicFrame>
      <xdr:nvGraphicFramePr>
        <xdr:cNvPr id="3" name="Chart 12"/>
        <xdr:cNvGraphicFramePr/>
      </xdr:nvGraphicFramePr>
      <xdr:xfrm>
        <a:off x="7496175" y="3248025"/>
        <a:ext cx="3505200" cy="2286000"/>
      </xdr:xfrm>
      <a:graphic>
        <a:graphicData uri="http://schemas.openxmlformats.org/drawingml/2006/chart">
          <c:chart xmlns:c="http://schemas.openxmlformats.org/drawingml/2006/chart" r:id="rId3"/>
        </a:graphicData>
      </a:graphic>
    </xdr:graphicFrame>
    <xdr:clientData/>
  </xdr:twoCellAnchor>
  <xdr:twoCellAnchor>
    <xdr:from>
      <xdr:col>2</xdr:col>
      <xdr:colOff>180975</xdr:colOff>
      <xdr:row>45</xdr:row>
      <xdr:rowOff>0</xdr:rowOff>
    </xdr:from>
    <xdr:to>
      <xdr:col>3</xdr:col>
      <xdr:colOff>276225</xdr:colOff>
      <xdr:row>50</xdr:row>
      <xdr:rowOff>66675</xdr:rowOff>
    </xdr:to>
    <xdr:sp>
      <xdr:nvSpPr>
        <xdr:cNvPr id="4" name="Text Box 13"/>
        <xdr:cNvSpPr txBox="1">
          <a:spLocks noChangeArrowheads="1"/>
        </xdr:cNvSpPr>
      </xdr:nvSpPr>
      <xdr:spPr>
        <a:xfrm>
          <a:off x="2371725" y="7296150"/>
          <a:ext cx="1295400" cy="885825"/>
        </a:xfrm>
        <a:prstGeom prst="rect">
          <a:avLst/>
        </a:prstGeom>
        <a:solidFill>
          <a:srgbClr val="69FFFF"/>
        </a:solidFill>
        <a:ln w="9525" cmpd="sng">
          <a:solidFill>
            <a:srgbClr val="000000"/>
          </a:solidFill>
          <a:headEnd type="none"/>
          <a:tailEnd type="none"/>
        </a:ln>
      </xdr:spPr>
      <xdr:txBody>
        <a:bodyPr vertOverflow="clip" wrap="square" lIns="36576" tIns="36576" rIns="0" bIns="0"/>
        <a:p>
          <a:pPr algn="l">
            <a:defRPr/>
          </a:pPr>
          <a:r>
            <a:rPr lang="en-US" cap="none" sz="2400" b="1" i="0" u="none" baseline="0">
              <a:solidFill>
                <a:srgbClr val="900000"/>
              </a:solidFill>
              <a:latin typeface="Times"/>
              <a:ea typeface="Times"/>
              <a:cs typeface="Times"/>
            </a:rPr>
            <a:t>fail to reject H</a:t>
          </a:r>
          <a:r>
            <a:rPr lang="en-US" cap="none" sz="2400" b="1" i="0" u="none" baseline="-25000">
              <a:solidFill>
                <a:srgbClr val="900000"/>
              </a:solidFill>
              <a:latin typeface="Times"/>
              <a:ea typeface="Times"/>
              <a:cs typeface="Times"/>
            </a:rPr>
            <a:t>0</a:t>
          </a:r>
          <a:r>
            <a:rPr lang="en-US" cap="none" sz="1000" b="0" i="0" u="none" baseline="-25000">
              <a:solidFill>
                <a:srgbClr val="000000"/>
              </a:solidFill>
              <a:latin typeface="Times"/>
              <a:ea typeface="Times"/>
              <a:cs typeface="Times"/>
            </a:rPr>
            <a:t>
</a:t>
          </a:r>
        </a:p>
      </xdr:txBody>
    </xdr:sp>
    <xdr:clientData/>
  </xdr:twoCellAnchor>
  <xdr:twoCellAnchor>
    <xdr:from>
      <xdr:col>6</xdr:col>
      <xdr:colOff>142875</xdr:colOff>
      <xdr:row>45</xdr:row>
      <xdr:rowOff>28575</xdr:rowOff>
    </xdr:from>
    <xdr:to>
      <xdr:col>7</xdr:col>
      <xdr:colOff>628650</xdr:colOff>
      <xdr:row>50</xdr:row>
      <xdr:rowOff>85725</xdr:rowOff>
    </xdr:to>
    <xdr:sp>
      <xdr:nvSpPr>
        <xdr:cNvPr id="5" name="Text Box 14"/>
        <xdr:cNvSpPr txBox="1">
          <a:spLocks noChangeArrowheads="1"/>
        </xdr:cNvSpPr>
      </xdr:nvSpPr>
      <xdr:spPr>
        <a:xfrm>
          <a:off x="6048375" y="7324725"/>
          <a:ext cx="1323975" cy="876300"/>
        </a:xfrm>
        <a:prstGeom prst="rect">
          <a:avLst/>
        </a:prstGeom>
        <a:solidFill>
          <a:srgbClr val="69FFFF"/>
        </a:solidFill>
        <a:ln w="9525" cmpd="sng">
          <a:solidFill>
            <a:srgbClr val="000000"/>
          </a:solidFill>
          <a:headEnd type="none"/>
          <a:tailEnd type="none"/>
        </a:ln>
      </xdr:spPr>
      <xdr:txBody>
        <a:bodyPr vertOverflow="clip" wrap="square" lIns="36576" tIns="36576" rIns="0" bIns="0"/>
        <a:p>
          <a:pPr algn="l">
            <a:defRPr/>
          </a:pPr>
          <a:r>
            <a:rPr lang="en-US" cap="none" sz="2400" b="1" i="0" u="none" baseline="0">
              <a:solidFill>
                <a:srgbClr val="900000"/>
              </a:solidFill>
              <a:latin typeface="Times"/>
              <a:ea typeface="Times"/>
              <a:cs typeface="Times"/>
            </a:rPr>
            <a:t>fail to reject H</a:t>
          </a:r>
          <a:r>
            <a:rPr lang="en-US" cap="none" sz="2400" b="1" i="0" u="none" baseline="-25000">
              <a:solidFill>
                <a:srgbClr val="900000"/>
              </a:solidFill>
              <a:latin typeface="Times"/>
              <a:ea typeface="Times"/>
              <a:cs typeface="Times"/>
            </a:rPr>
            <a:t>0</a:t>
          </a:r>
          <a:r>
            <a:rPr lang="en-US" cap="none" sz="1000" b="0" i="0" u="none" baseline="-25000">
              <a:solidFill>
                <a:srgbClr val="000000"/>
              </a:solidFill>
              <a:latin typeface="Times"/>
              <a:ea typeface="Times"/>
              <a:cs typeface="Times"/>
            </a:rPr>
            <a:t>
</a:t>
          </a:r>
        </a:p>
      </xdr:txBody>
    </xdr:sp>
    <xdr:clientData/>
  </xdr:twoCellAnchor>
  <xdr:twoCellAnchor>
    <xdr:from>
      <xdr:col>10</xdr:col>
      <xdr:colOff>47625</xdr:colOff>
      <xdr:row>45</xdr:row>
      <xdr:rowOff>28575</xdr:rowOff>
    </xdr:from>
    <xdr:to>
      <xdr:col>11</xdr:col>
      <xdr:colOff>523875</xdr:colOff>
      <xdr:row>50</xdr:row>
      <xdr:rowOff>85725</xdr:rowOff>
    </xdr:to>
    <xdr:sp>
      <xdr:nvSpPr>
        <xdr:cNvPr id="6" name="Text Box 15"/>
        <xdr:cNvSpPr txBox="1">
          <a:spLocks noChangeArrowheads="1"/>
        </xdr:cNvSpPr>
      </xdr:nvSpPr>
      <xdr:spPr>
        <a:xfrm>
          <a:off x="9305925" y="7324725"/>
          <a:ext cx="1314450" cy="876300"/>
        </a:xfrm>
        <a:prstGeom prst="rect">
          <a:avLst/>
        </a:prstGeom>
        <a:solidFill>
          <a:srgbClr val="FCF305"/>
        </a:solidFill>
        <a:ln w="9525" cmpd="sng">
          <a:solidFill>
            <a:srgbClr val="000000"/>
          </a:solidFill>
          <a:headEnd type="none"/>
          <a:tailEnd type="none"/>
        </a:ln>
      </xdr:spPr>
      <xdr:txBody>
        <a:bodyPr vertOverflow="clip" wrap="square" lIns="36576" tIns="36576" rIns="0" bIns="0"/>
        <a:p>
          <a:pPr algn="l">
            <a:defRPr/>
          </a:pPr>
          <a:r>
            <a:rPr lang="en-US" cap="none" sz="2400" b="1" i="0" u="none" baseline="0">
              <a:solidFill>
                <a:srgbClr val="900000"/>
              </a:solidFill>
              <a:latin typeface="Times"/>
              <a:ea typeface="Times"/>
              <a:cs typeface="Times"/>
            </a:rPr>
            <a:t>reject H</a:t>
          </a:r>
          <a:r>
            <a:rPr lang="en-US" cap="none" sz="2400" b="1" i="0" u="none" baseline="-25000">
              <a:solidFill>
                <a:srgbClr val="900000"/>
              </a:solidFill>
              <a:latin typeface="Times"/>
              <a:ea typeface="Times"/>
              <a:cs typeface="Times"/>
            </a:rPr>
            <a:t>0</a:t>
          </a:r>
          <a:r>
            <a:rPr lang="en-US" cap="none" sz="1000" b="0" i="0" u="none" baseline="-25000">
              <a:solidFill>
                <a:srgbClr val="000000"/>
              </a:solidFill>
              <a:latin typeface="Times"/>
              <a:ea typeface="Times"/>
              <a:cs typeface="Times"/>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771525</xdr:colOff>
      <xdr:row>2</xdr:row>
      <xdr:rowOff>47625</xdr:rowOff>
    </xdr:from>
    <xdr:to>
      <xdr:col>11</xdr:col>
      <xdr:colOff>352425</xdr:colOff>
      <xdr:row>26</xdr:row>
      <xdr:rowOff>66675</xdr:rowOff>
    </xdr:to>
    <xdr:graphicFrame>
      <xdr:nvGraphicFramePr>
        <xdr:cNvPr id="1" name="Chart 1"/>
        <xdr:cNvGraphicFramePr/>
      </xdr:nvGraphicFramePr>
      <xdr:xfrm>
        <a:off x="4048125" y="371475"/>
        <a:ext cx="5314950" cy="3905250"/>
      </xdr:xfrm>
      <a:graphic>
        <a:graphicData uri="http://schemas.openxmlformats.org/drawingml/2006/chart">
          <c:chart xmlns:c="http://schemas.openxmlformats.org/drawingml/2006/chart" r:id="rId1"/>
        </a:graphicData>
      </a:graphic>
    </xdr:graphicFrame>
    <xdr:clientData/>
  </xdr:twoCellAnchor>
  <xdr:twoCellAnchor>
    <xdr:from>
      <xdr:col>2</xdr:col>
      <xdr:colOff>114300</xdr:colOff>
      <xdr:row>38</xdr:row>
      <xdr:rowOff>47625</xdr:rowOff>
    </xdr:from>
    <xdr:to>
      <xdr:col>8</xdr:col>
      <xdr:colOff>809625</xdr:colOff>
      <xdr:row>46</xdr:row>
      <xdr:rowOff>95250</xdr:rowOff>
    </xdr:to>
    <xdr:sp>
      <xdr:nvSpPr>
        <xdr:cNvPr id="2" name="Text Box 2"/>
        <xdr:cNvSpPr txBox="1">
          <a:spLocks noChangeArrowheads="1"/>
        </xdr:cNvSpPr>
      </xdr:nvSpPr>
      <xdr:spPr>
        <a:xfrm>
          <a:off x="1752600" y="6200775"/>
          <a:ext cx="5610225" cy="1457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800" b="1" i="0" u="none" baseline="0">
              <a:solidFill>
                <a:srgbClr val="003300"/>
              </a:solidFill>
            </a:rPr>
            <a:t>Remember:   generally if   |t| &gt;2  (i.e., if     t &lt; -2   or   t &gt; 2), then it is "statistically significant" at the .05 level.   That is, there is less than a 5% chance that one could get this difference in the sample drawn from a population where there is no difference between city and suburban residents' car ownership rates.</a:t>
          </a:r>
        </a:p>
      </xdr:txBody>
    </xdr:sp>
    <xdr:clientData/>
  </xdr:twoCellAnchor>
  <xdr:twoCellAnchor>
    <xdr:from>
      <xdr:col>4</xdr:col>
      <xdr:colOff>809625</xdr:colOff>
      <xdr:row>27</xdr:row>
      <xdr:rowOff>85725</xdr:rowOff>
    </xdr:from>
    <xdr:to>
      <xdr:col>12</xdr:col>
      <xdr:colOff>695325</xdr:colOff>
      <xdr:row>37</xdr:row>
      <xdr:rowOff>123825</xdr:rowOff>
    </xdr:to>
    <xdr:sp>
      <xdr:nvSpPr>
        <xdr:cNvPr id="3" name="Text Box 3"/>
        <xdr:cNvSpPr txBox="1">
          <a:spLocks noChangeArrowheads="1"/>
        </xdr:cNvSpPr>
      </xdr:nvSpPr>
      <xdr:spPr>
        <a:xfrm>
          <a:off x="4086225" y="4457700"/>
          <a:ext cx="6438900" cy="16573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1" i="0" u="none" baseline="0">
              <a:solidFill>
                <a:srgbClr val="DD0806"/>
              </a:solidFill>
              <a:latin typeface="Geneva"/>
              <a:ea typeface="Geneva"/>
              <a:cs typeface="Geneva"/>
            </a:rPr>
            <a:t>The central question:  does the difference found in the sample reflect an actual difference among the entire population?  [the research hypothesis]</a:t>
          </a:r>
          <a:r>
            <a:rPr lang="en-US" cap="none" sz="1400" b="1" i="0" u="none" baseline="0">
              <a:solidFill>
                <a:srgbClr val="000000"/>
              </a:solidFill>
              <a:latin typeface="Geneva"/>
              <a:ea typeface="Geneva"/>
              <a:cs typeface="Geneva"/>
            </a:rPr>
            <a:t>
</a:t>
          </a:r>
          <a:r>
            <a:rPr lang="en-US" cap="none" sz="1400" b="1" i="0" u="none" baseline="0">
              <a:solidFill>
                <a:srgbClr val="000000"/>
              </a:solidFill>
              <a:latin typeface="Geneva"/>
              <a:ea typeface="Geneva"/>
              <a:cs typeface="Geneva"/>
            </a:rPr>
            <a:t>
</a:t>
          </a:r>
          <a:r>
            <a:rPr lang="en-US" cap="none" sz="1400" b="1" i="0" u="none" baseline="0">
              <a:solidFill>
                <a:srgbClr val="000090"/>
              </a:solidFill>
              <a:latin typeface="Geneva"/>
              <a:ea typeface="Geneva"/>
              <a:cs typeface="Geneva"/>
            </a:rPr>
            <a:t>Alternative:   the difference is due merely to random sample variation, and that there is no difference in the population as a whole.   [the null hypothesis]</a:t>
          </a:r>
          <a:r>
            <a:rPr lang="en-US" cap="none" sz="1400" b="1" i="0" u="none" baseline="0">
              <a:solidFill>
                <a:srgbClr val="000000"/>
              </a:solidFill>
              <a:latin typeface="Geneva"/>
              <a:ea typeface="Geneva"/>
              <a:cs typeface="Geneva"/>
            </a:rPr>
            <a:t>
</a:t>
          </a:r>
          <a:r>
            <a:rPr lang="en-US" cap="none" sz="1400" b="1" i="0" u="none" baseline="0">
              <a:solidFill>
                <a:srgbClr val="000000"/>
              </a:solidFill>
              <a:latin typeface="Geneva"/>
              <a:ea typeface="Geneva"/>
              <a:cs typeface="Geneva"/>
            </a:rPr>
            <a:t>
</a:t>
          </a:r>
          <a:r>
            <a:rPr lang="en-US" cap="none" sz="1400" b="1" i="0" u="none" baseline="0">
              <a:solidFill>
                <a:srgbClr val="000000"/>
              </a:solidFill>
              <a:latin typeface="Geneva"/>
              <a:ea typeface="Geneva"/>
              <a:cs typeface="Geneva"/>
            </a:rPr>
            <a:t>"null"  =  zero</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0.08775</cdr:x>
      <cdr:y>0.07225</cdr:y>
    </cdr:from>
    <cdr:to>
      <cdr:x>0.27425</cdr:x>
      <cdr:y>0.15</cdr:y>
    </cdr:to>
    <cdr:sp>
      <cdr:nvSpPr>
        <cdr:cNvPr id="1" name="Text Box 1"/>
        <cdr:cNvSpPr txBox="1">
          <a:spLocks noChangeArrowheads="1"/>
        </cdr:cNvSpPr>
      </cdr:nvSpPr>
      <cdr:spPr>
        <a:xfrm>
          <a:off x="533400" y="314325"/>
          <a:ext cx="1152525" cy="342900"/>
        </a:xfrm>
        <a:prstGeom prst="rect">
          <a:avLst/>
        </a:prstGeom>
        <a:noFill/>
        <a:ln w="9525" cmpd="sng">
          <a:noFill/>
        </a:ln>
      </cdr:spPr>
      <cdr:txBody>
        <a:bodyPr vertOverflow="clip" wrap="square" lIns="36576" tIns="22860" rIns="0" bIns="0"/>
        <a:p>
          <a:pPr algn="l">
            <a:defRPr/>
          </a:pPr>
          <a:r>
            <a:rPr lang="en-US" cap="none" sz="1400" b="1" i="0" u="none" baseline="0">
              <a:solidFill>
                <a:srgbClr val="000000"/>
              </a:solidFill>
              <a:latin typeface="Geneva"/>
              <a:ea typeface="Geneva"/>
              <a:cs typeface="Geneva"/>
            </a:rPr>
            <a:t>rural</a:t>
          </a:r>
        </a:p>
      </cdr:txBody>
    </cdr:sp>
  </cdr:relSizeAnchor>
  <cdr:relSizeAnchor xmlns:cdr="http://schemas.openxmlformats.org/drawingml/2006/chartDrawing">
    <cdr:from>
      <cdr:x>0.08775</cdr:x>
      <cdr:y>0.51575</cdr:y>
    </cdr:from>
    <cdr:to>
      <cdr:x>0.27425</cdr:x>
      <cdr:y>0.5935</cdr:y>
    </cdr:to>
    <cdr:sp>
      <cdr:nvSpPr>
        <cdr:cNvPr id="2" name="Text Box 2"/>
        <cdr:cNvSpPr txBox="1">
          <a:spLocks noChangeArrowheads="1"/>
        </cdr:cNvSpPr>
      </cdr:nvSpPr>
      <cdr:spPr>
        <a:xfrm>
          <a:off x="533400" y="2266950"/>
          <a:ext cx="1152525" cy="342900"/>
        </a:xfrm>
        <a:prstGeom prst="rect">
          <a:avLst/>
        </a:prstGeom>
        <a:noFill/>
        <a:ln w="9525" cmpd="sng">
          <a:noFill/>
        </a:ln>
      </cdr:spPr>
      <cdr:txBody>
        <a:bodyPr vertOverflow="clip" wrap="square" lIns="36576" tIns="22860" rIns="0" bIns="0"/>
        <a:p>
          <a:pPr algn="l">
            <a:defRPr/>
          </a:pPr>
          <a:r>
            <a:rPr lang="en-US" cap="none" sz="1400" b="1" i="0" u="none" baseline="0">
              <a:solidFill>
                <a:srgbClr val="000000"/>
              </a:solidFill>
              <a:latin typeface="Geneva"/>
              <a:ea typeface="Geneva"/>
              <a:cs typeface="Geneva"/>
            </a:rPr>
            <a:t>suburban</a:t>
          </a:r>
        </a:p>
      </cdr:txBody>
    </cdr:sp>
  </cdr:relSizeAnchor>
  <cdr:relSizeAnchor xmlns:cdr="http://schemas.openxmlformats.org/drawingml/2006/chartDrawing">
    <cdr:from>
      <cdr:x>0.09875</cdr:x>
      <cdr:y>0.8045</cdr:y>
    </cdr:from>
    <cdr:to>
      <cdr:x>0.286</cdr:x>
      <cdr:y>0.88225</cdr:y>
    </cdr:to>
    <cdr:sp>
      <cdr:nvSpPr>
        <cdr:cNvPr id="3" name="Text Box 3"/>
        <cdr:cNvSpPr txBox="1">
          <a:spLocks noChangeArrowheads="1"/>
        </cdr:cNvSpPr>
      </cdr:nvSpPr>
      <cdr:spPr>
        <a:xfrm>
          <a:off x="600075" y="3543300"/>
          <a:ext cx="1152525" cy="342900"/>
        </a:xfrm>
        <a:prstGeom prst="rect">
          <a:avLst/>
        </a:prstGeom>
        <a:noFill/>
        <a:ln w="9525" cmpd="sng">
          <a:noFill/>
        </a:ln>
      </cdr:spPr>
      <cdr:txBody>
        <a:bodyPr vertOverflow="clip" wrap="square" lIns="36576" tIns="22860" rIns="0" bIns="0"/>
        <a:p>
          <a:pPr algn="l">
            <a:defRPr/>
          </a:pPr>
          <a:r>
            <a:rPr lang="en-US" cap="none" sz="1400" b="1" i="0" u="none" baseline="0">
              <a:solidFill>
                <a:srgbClr val="000000"/>
              </a:solidFill>
              <a:latin typeface="Geneva"/>
              <a:ea typeface="Geneva"/>
              <a:cs typeface="Geneva"/>
            </a:rPr>
            <a:t>urban</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xdr:row>
      <xdr:rowOff>76200</xdr:rowOff>
    </xdr:from>
    <xdr:to>
      <xdr:col>11</xdr:col>
      <xdr:colOff>819150</xdr:colOff>
      <xdr:row>28</xdr:row>
      <xdr:rowOff>114300</xdr:rowOff>
    </xdr:to>
    <xdr:graphicFrame>
      <xdr:nvGraphicFramePr>
        <xdr:cNvPr id="1" name="Chart 2"/>
        <xdr:cNvGraphicFramePr/>
      </xdr:nvGraphicFramePr>
      <xdr:xfrm>
        <a:off x="3867150" y="238125"/>
        <a:ext cx="6172200" cy="4410075"/>
      </xdr:xfrm>
      <a:graphic>
        <a:graphicData uri="http://schemas.openxmlformats.org/drawingml/2006/chart">
          <c:chart xmlns:c="http://schemas.openxmlformats.org/drawingml/2006/chart" r:id="rId1"/>
        </a:graphicData>
      </a:graphic>
    </xdr:graphicFrame>
    <xdr:clientData/>
  </xdr:twoCellAnchor>
  <xdr:twoCellAnchor>
    <xdr:from>
      <xdr:col>6</xdr:col>
      <xdr:colOff>619125</xdr:colOff>
      <xdr:row>27</xdr:row>
      <xdr:rowOff>76200</xdr:rowOff>
    </xdr:from>
    <xdr:to>
      <xdr:col>10</xdr:col>
      <xdr:colOff>666750</xdr:colOff>
      <xdr:row>28</xdr:row>
      <xdr:rowOff>95250</xdr:rowOff>
    </xdr:to>
    <xdr:sp>
      <xdr:nvSpPr>
        <xdr:cNvPr id="2" name="Text Box 3"/>
        <xdr:cNvSpPr txBox="1">
          <a:spLocks noChangeArrowheads="1"/>
        </xdr:cNvSpPr>
      </xdr:nvSpPr>
      <xdr:spPr>
        <a:xfrm>
          <a:off x="5648325" y="4448175"/>
          <a:ext cx="3400425" cy="180975"/>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Geneva"/>
              <a:ea typeface="Geneva"/>
              <a:cs typeface="Geneva"/>
            </a:rPr>
            <a:t>AUTO MILES DRIVEN PER WEEK</a:t>
          </a:r>
        </a:p>
      </xdr:txBody>
    </xdr:sp>
    <xdr:clientData/>
  </xdr:twoCellAnchor>
  <xdr:twoCellAnchor>
    <xdr:from>
      <xdr:col>6</xdr:col>
      <xdr:colOff>333375</xdr:colOff>
      <xdr:row>3</xdr:row>
      <xdr:rowOff>76200</xdr:rowOff>
    </xdr:from>
    <xdr:to>
      <xdr:col>6</xdr:col>
      <xdr:colOff>714375</xdr:colOff>
      <xdr:row>4</xdr:row>
      <xdr:rowOff>123825</xdr:rowOff>
    </xdr:to>
    <xdr:sp>
      <xdr:nvSpPr>
        <xdr:cNvPr id="3" name="Text Box 4"/>
        <xdr:cNvSpPr txBox="1">
          <a:spLocks noChangeArrowheads="1"/>
        </xdr:cNvSpPr>
      </xdr:nvSpPr>
      <xdr:spPr>
        <a:xfrm>
          <a:off x="5362575" y="561975"/>
          <a:ext cx="381000" cy="209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mean</a:t>
          </a:r>
        </a:p>
      </xdr:txBody>
    </xdr:sp>
    <xdr:clientData/>
  </xdr:twoCellAnchor>
  <xdr:twoCellAnchor>
    <xdr:from>
      <xdr:col>6</xdr:col>
      <xdr:colOff>447675</xdr:colOff>
      <xdr:row>13</xdr:row>
      <xdr:rowOff>0</xdr:rowOff>
    </xdr:from>
    <xdr:to>
      <xdr:col>6</xdr:col>
      <xdr:colOff>828675</xdr:colOff>
      <xdr:row>13</xdr:row>
      <xdr:rowOff>152400</xdr:rowOff>
    </xdr:to>
    <xdr:sp>
      <xdr:nvSpPr>
        <xdr:cNvPr id="4" name="Text Box 6"/>
        <xdr:cNvSpPr txBox="1">
          <a:spLocks noChangeArrowheads="1"/>
        </xdr:cNvSpPr>
      </xdr:nvSpPr>
      <xdr:spPr>
        <a:xfrm>
          <a:off x="5476875" y="2105025"/>
          <a:ext cx="381000" cy="1524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mean</a:t>
          </a:r>
        </a:p>
      </xdr:txBody>
    </xdr:sp>
    <xdr:clientData/>
  </xdr:twoCellAnchor>
  <xdr:twoCellAnchor>
    <xdr:from>
      <xdr:col>5</xdr:col>
      <xdr:colOff>771525</xdr:colOff>
      <xdr:row>24</xdr:row>
      <xdr:rowOff>114300</xdr:rowOff>
    </xdr:from>
    <xdr:to>
      <xdr:col>6</xdr:col>
      <xdr:colOff>314325</xdr:colOff>
      <xdr:row>25</xdr:row>
      <xdr:rowOff>95250</xdr:rowOff>
    </xdr:to>
    <xdr:sp>
      <xdr:nvSpPr>
        <xdr:cNvPr id="5" name="Text Box 7"/>
        <xdr:cNvSpPr txBox="1">
          <a:spLocks noChangeArrowheads="1"/>
        </xdr:cNvSpPr>
      </xdr:nvSpPr>
      <xdr:spPr>
        <a:xfrm>
          <a:off x="4962525" y="4000500"/>
          <a:ext cx="381000" cy="1428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mean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28575</xdr:rowOff>
    </xdr:from>
    <xdr:to>
      <xdr:col>6</xdr:col>
      <xdr:colOff>800100</xdr:colOff>
      <xdr:row>16</xdr:row>
      <xdr:rowOff>9525</xdr:rowOff>
    </xdr:to>
    <xdr:graphicFrame>
      <xdr:nvGraphicFramePr>
        <xdr:cNvPr id="1" name="Chart 1"/>
        <xdr:cNvGraphicFramePr/>
      </xdr:nvGraphicFramePr>
      <xdr:xfrm>
        <a:off x="1571625" y="28575"/>
        <a:ext cx="3305175" cy="3724275"/>
      </xdr:xfrm>
      <a:graphic>
        <a:graphicData uri="http://schemas.openxmlformats.org/drawingml/2006/chart">
          <c:chart xmlns:c="http://schemas.openxmlformats.org/drawingml/2006/chart" r:id="rId1"/>
        </a:graphicData>
      </a:graphic>
    </xdr:graphicFrame>
    <xdr:clientData/>
  </xdr:twoCellAnchor>
  <xdr:twoCellAnchor>
    <xdr:from>
      <xdr:col>3</xdr:col>
      <xdr:colOff>38100</xdr:colOff>
      <xdr:row>16</xdr:row>
      <xdr:rowOff>190500</xdr:rowOff>
    </xdr:from>
    <xdr:to>
      <xdr:col>6</xdr:col>
      <xdr:colOff>828675</xdr:colOff>
      <xdr:row>31</xdr:row>
      <xdr:rowOff>276225</xdr:rowOff>
    </xdr:to>
    <xdr:graphicFrame>
      <xdr:nvGraphicFramePr>
        <xdr:cNvPr id="2" name="Chart 2"/>
        <xdr:cNvGraphicFramePr/>
      </xdr:nvGraphicFramePr>
      <xdr:xfrm>
        <a:off x="1600200" y="3933825"/>
        <a:ext cx="3305175" cy="3448050"/>
      </xdr:xfrm>
      <a:graphic>
        <a:graphicData uri="http://schemas.openxmlformats.org/drawingml/2006/chart">
          <c:chart xmlns:c="http://schemas.openxmlformats.org/drawingml/2006/chart" r:id="rId2"/>
        </a:graphicData>
      </a:graphic>
    </xdr:graphicFrame>
    <xdr:clientData/>
  </xdr:twoCellAnchor>
  <xdr:twoCellAnchor>
    <xdr:from>
      <xdr:col>11</xdr:col>
      <xdr:colOff>9525</xdr:colOff>
      <xdr:row>0</xdr:row>
      <xdr:rowOff>38100</xdr:rowOff>
    </xdr:from>
    <xdr:to>
      <xdr:col>14</xdr:col>
      <xdr:colOff>800100</xdr:colOff>
      <xdr:row>16</xdr:row>
      <xdr:rowOff>28575</xdr:rowOff>
    </xdr:to>
    <xdr:graphicFrame>
      <xdr:nvGraphicFramePr>
        <xdr:cNvPr id="3" name="Chart 3"/>
        <xdr:cNvGraphicFramePr/>
      </xdr:nvGraphicFramePr>
      <xdr:xfrm>
        <a:off x="7324725" y="38100"/>
        <a:ext cx="3305175" cy="3733800"/>
      </xdr:xfrm>
      <a:graphic>
        <a:graphicData uri="http://schemas.openxmlformats.org/drawingml/2006/chart">
          <c:chart xmlns:c="http://schemas.openxmlformats.org/drawingml/2006/chart" r:id="rId3"/>
        </a:graphicData>
      </a:graphic>
    </xdr:graphicFrame>
    <xdr:clientData/>
  </xdr:twoCellAnchor>
  <xdr:twoCellAnchor>
    <xdr:from>
      <xdr:col>11</xdr:col>
      <xdr:colOff>38100</xdr:colOff>
      <xdr:row>16</xdr:row>
      <xdr:rowOff>200025</xdr:rowOff>
    </xdr:from>
    <xdr:to>
      <xdr:col>14</xdr:col>
      <xdr:colOff>828675</xdr:colOff>
      <xdr:row>32</xdr:row>
      <xdr:rowOff>9525</xdr:rowOff>
    </xdr:to>
    <xdr:graphicFrame>
      <xdr:nvGraphicFramePr>
        <xdr:cNvPr id="4" name="Chart 4"/>
        <xdr:cNvGraphicFramePr/>
      </xdr:nvGraphicFramePr>
      <xdr:xfrm>
        <a:off x="7353300" y="3943350"/>
        <a:ext cx="3305175" cy="3448050"/>
      </xdr:xfrm>
      <a:graphic>
        <a:graphicData uri="http://schemas.openxmlformats.org/drawingml/2006/chart">
          <c:chart xmlns:c="http://schemas.openxmlformats.org/drawingml/2006/chart" r:id="rId4"/>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2</xdr:row>
      <xdr:rowOff>95250</xdr:rowOff>
    </xdr:from>
    <xdr:to>
      <xdr:col>10</xdr:col>
      <xdr:colOff>523875</xdr:colOff>
      <xdr:row>29</xdr:row>
      <xdr:rowOff>76200</xdr:rowOff>
    </xdr:to>
    <xdr:graphicFrame>
      <xdr:nvGraphicFramePr>
        <xdr:cNvPr id="1" name="Chart 1"/>
        <xdr:cNvGraphicFramePr/>
      </xdr:nvGraphicFramePr>
      <xdr:xfrm>
        <a:off x="3409950" y="657225"/>
        <a:ext cx="5305425" cy="5848350"/>
      </xdr:xfrm>
      <a:graphic>
        <a:graphicData uri="http://schemas.openxmlformats.org/drawingml/2006/chart">
          <c:chart xmlns:c="http://schemas.openxmlformats.org/drawingml/2006/chart" r:id="rId1"/>
        </a:graphicData>
      </a:graphic>
    </xdr:graphicFrame>
    <xdr:clientData/>
  </xdr:twoCellAnchor>
  <xdr:oneCellAnchor>
    <xdr:from>
      <xdr:col>0</xdr:col>
      <xdr:colOff>114300</xdr:colOff>
      <xdr:row>19</xdr:row>
      <xdr:rowOff>152400</xdr:rowOff>
    </xdr:from>
    <xdr:ext cx="3228975" cy="2038350"/>
    <xdr:sp>
      <xdr:nvSpPr>
        <xdr:cNvPr id="2" name="Text Box 2"/>
        <xdr:cNvSpPr txBox="1">
          <a:spLocks noChangeArrowheads="1"/>
        </xdr:cNvSpPr>
      </xdr:nvSpPr>
      <xdr:spPr>
        <a:xfrm>
          <a:off x="114300" y="4295775"/>
          <a:ext cx="3228975" cy="20383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400" b="1" i="0" u="none" baseline="0">
              <a:solidFill>
                <a:srgbClr val="000000"/>
              </a:solidFill>
            </a:rPr>
            <a:t>P-Value:  this is the probability that the x-y relationship found in the sample cases -- expressed as an r-value -- is simply due to random variation, and that if one looked at the population as a whole, there would be no relationship.  If p&lt;.05, we generally conclude that the relationship is statistically significant (at the .05 level).</a:t>
          </a:r>
        </a:p>
      </xdr:txBody>
    </xdr:sp>
    <xdr:clientData/>
  </xdr:one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0.1295</cdr:x>
      <cdr:y>0.85875</cdr:y>
    </cdr:from>
    <cdr:to>
      <cdr:x>0.97</cdr:x>
      <cdr:y>0.85875</cdr:y>
    </cdr:to>
    <cdr:sp>
      <cdr:nvSpPr>
        <cdr:cNvPr id="1" name="Line 1"/>
        <cdr:cNvSpPr>
          <a:spLocks/>
        </cdr:cNvSpPr>
      </cdr:nvSpPr>
      <cdr:spPr>
        <a:xfrm>
          <a:off x="933450" y="5067300"/>
          <a:ext cx="6115050" cy="0"/>
        </a:xfrm>
        <a:prstGeom prst="line">
          <a:avLst/>
        </a:prstGeom>
        <a:noFill/>
        <a:ln w="19050" cmpd="sng">
          <a:solidFill>
            <a:srgbClr val="DD0806"/>
          </a:solidFill>
          <a:headEnd type="none"/>
          <a:tailEnd type="none"/>
        </a:ln>
      </cdr:spPr>
      <cdr:txBody>
        <a:bodyPr vertOverflow="clip" wrap="square" lIns="91440" tIns="45720" rIns="91440" bIns="45720"/>
        <a:p>
          <a:pPr algn="l">
            <a:defRPr/>
          </a:pPr>
          <a:r>
            <a:rPr lang="en-US" cap="none" u="none" baseline="0">
              <a:latin typeface="Geneva"/>
              <a:ea typeface="Geneva"/>
              <a:cs typeface="Geneva"/>
            </a:rPr>
            <a:t/>
          </a:r>
        </a:p>
      </cdr:txBody>
    </cdr:sp>
  </cdr:relSizeAnchor>
  <cdr:relSizeAnchor xmlns:cdr="http://schemas.openxmlformats.org/drawingml/2006/chartDrawing">
    <cdr:from>
      <cdr:x>0.26275</cdr:x>
      <cdr:y>0.56075</cdr:y>
    </cdr:from>
    <cdr:to>
      <cdr:x>0.46525</cdr:x>
      <cdr:y>0.65575</cdr:y>
    </cdr:to>
    <cdr:sp>
      <cdr:nvSpPr>
        <cdr:cNvPr id="2" name="Text Box 5"/>
        <cdr:cNvSpPr txBox="1">
          <a:spLocks noChangeArrowheads="1"/>
        </cdr:cNvSpPr>
      </cdr:nvSpPr>
      <cdr:spPr>
        <a:xfrm>
          <a:off x="1905000" y="3305175"/>
          <a:ext cx="1476375" cy="561975"/>
        </a:xfrm>
        <a:prstGeom prst="rect">
          <a:avLst/>
        </a:prstGeom>
        <a:noFill/>
        <a:ln w="19050" cmpd="sng">
          <a:noFill/>
        </a:ln>
      </cdr:spPr>
      <cdr:txBody>
        <a:bodyPr vertOverflow="clip" wrap="square" lIns="27432" tIns="22860" rIns="0" bIns="0"/>
        <a:p>
          <a:pPr algn="l">
            <a:defRPr/>
          </a:pPr>
          <a:r>
            <a:rPr lang="en-US" cap="none" sz="1200" b="1" i="0" u="none" baseline="0">
              <a:solidFill>
                <a:srgbClr val="DD0806"/>
              </a:solidFill>
            </a:rPr>
            <a:t>ABOVE the .05 line:   relationship NOT statistically significant at the 0.05 level</a:t>
          </a:r>
        </a:p>
      </cdr:txBody>
    </cdr:sp>
  </cdr:relSizeAnchor>
  <cdr:relSizeAnchor xmlns:cdr="http://schemas.openxmlformats.org/drawingml/2006/chartDrawing">
    <cdr:from>
      <cdr:x>0.76075</cdr:x>
      <cdr:y>0.72025</cdr:y>
    </cdr:from>
    <cdr:to>
      <cdr:x>0.96075</cdr:x>
      <cdr:y>0.8005</cdr:y>
    </cdr:to>
    <cdr:sp>
      <cdr:nvSpPr>
        <cdr:cNvPr id="3" name="Text Box 6"/>
        <cdr:cNvSpPr txBox="1">
          <a:spLocks noChangeArrowheads="1"/>
        </cdr:cNvSpPr>
      </cdr:nvSpPr>
      <cdr:spPr>
        <a:xfrm>
          <a:off x="5534025" y="4248150"/>
          <a:ext cx="1457325" cy="476250"/>
        </a:xfrm>
        <a:prstGeom prst="rect">
          <a:avLst/>
        </a:prstGeom>
        <a:noFill/>
        <a:ln w="19050" cmpd="sng">
          <a:noFill/>
        </a:ln>
      </cdr:spPr>
      <cdr:txBody>
        <a:bodyPr vertOverflow="clip" wrap="square" lIns="27432" tIns="22860" rIns="0" bIns="0"/>
        <a:p>
          <a:pPr algn="l">
            <a:defRPr/>
          </a:pPr>
          <a:r>
            <a:rPr lang="en-US" cap="none" sz="1200" b="1" i="0" u="none" baseline="0">
              <a:solidFill>
                <a:srgbClr val="DD0806"/>
              </a:solidFill>
            </a:rPr>
            <a:t>BELOW the .05 line:   relationship is statistically significant at the 0.05 level</a:t>
          </a:r>
        </a:p>
      </cdr:txBody>
    </cdr:sp>
  </cdr:relSizeAnchor>
  <cdr:relSizeAnchor xmlns:cdr="http://schemas.openxmlformats.org/drawingml/2006/chartDrawing">
    <cdr:from>
      <cdr:x>0.8785</cdr:x>
      <cdr:y>0.80975</cdr:y>
    </cdr:from>
    <cdr:to>
      <cdr:x>0.88675</cdr:x>
      <cdr:y>0.86725</cdr:y>
    </cdr:to>
    <cdr:sp>
      <cdr:nvSpPr>
        <cdr:cNvPr id="4" name="Line 7"/>
        <cdr:cNvSpPr>
          <a:spLocks/>
        </cdr:cNvSpPr>
      </cdr:nvSpPr>
      <cdr:spPr>
        <a:xfrm flipH="1" flipV="1">
          <a:off x="6391275" y="4781550"/>
          <a:ext cx="57150" cy="342900"/>
        </a:xfrm>
        <a:prstGeom prst="line">
          <a:avLst/>
        </a:prstGeom>
        <a:noFill/>
        <a:ln w="25400" cmpd="sng">
          <a:solidFill>
            <a:srgbClr val="000000"/>
          </a:solidFill>
          <a:headEnd type="triangle"/>
          <a:tailEnd type="none"/>
        </a:ln>
      </cdr:spPr>
      <cdr:txBody>
        <a:bodyPr vertOverflow="clip" wrap="square" lIns="91440" tIns="45720" rIns="91440" bIns="45720"/>
        <a:p>
          <a:pPr algn="l">
            <a:defRPr/>
          </a:pPr>
          <a:r>
            <a:rPr lang="en-US" cap="none" u="none" baseline="0">
              <a:latin typeface="Geneva"/>
              <a:ea typeface="Geneva"/>
              <a:cs typeface="Geneva"/>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152400</xdr:rowOff>
    </xdr:from>
    <xdr:to>
      <xdr:col>41</xdr:col>
      <xdr:colOff>104775</xdr:colOff>
      <xdr:row>35</xdr:row>
      <xdr:rowOff>152400</xdr:rowOff>
    </xdr:to>
    <xdr:graphicFrame>
      <xdr:nvGraphicFramePr>
        <xdr:cNvPr id="1" name="Chart 2"/>
        <xdr:cNvGraphicFramePr/>
      </xdr:nvGraphicFramePr>
      <xdr:xfrm>
        <a:off x="628650" y="914400"/>
        <a:ext cx="7277100" cy="5905500"/>
      </xdr:xfrm>
      <a:graphic>
        <a:graphicData uri="http://schemas.openxmlformats.org/drawingml/2006/chart">
          <c:chart xmlns:c="http://schemas.openxmlformats.org/drawingml/2006/chart" r:id="rId1"/>
        </a:graphicData>
      </a:graphic>
    </xdr:graphicFrame>
    <xdr:clientData/>
  </xdr:twoCellAnchor>
  <xdr:oneCellAnchor>
    <xdr:from>
      <xdr:col>41</xdr:col>
      <xdr:colOff>485775</xdr:colOff>
      <xdr:row>29</xdr:row>
      <xdr:rowOff>85725</xdr:rowOff>
    </xdr:from>
    <xdr:ext cx="1000125" cy="590550"/>
    <xdr:sp>
      <xdr:nvSpPr>
        <xdr:cNvPr id="2" name="Text Box 3"/>
        <xdr:cNvSpPr txBox="1">
          <a:spLocks noChangeArrowheads="1"/>
        </xdr:cNvSpPr>
      </xdr:nvSpPr>
      <xdr:spPr>
        <a:xfrm>
          <a:off x="8286750" y="5610225"/>
          <a:ext cx="1000125" cy="590550"/>
        </a:xfrm>
        <a:prstGeom prst="rect">
          <a:avLst/>
        </a:prstGeom>
        <a:solidFill>
          <a:srgbClr val="FCF305"/>
        </a:solidFill>
        <a:ln w="19050"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DD0806"/>
              </a:solidFill>
              <a:latin typeface="Arial"/>
              <a:ea typeface="Arial"/>
              <a:cs typeface="Arial"/>
            </a:rPr>
            <a:t>red line:
</a:t>
          </a:r>
          <a:r>
            <a:rPr lang="en-US" cap="none" sz="1200" b="1" i="0" u="none" baseline="0">
              <a:solidFill>
                <a:srgbClr val="DD0806"/>
              </a:solidFill>
              <a:latin typeface="Arial"/>
              <a:ea typeface="Arial"/>
              <a:cs typeface="Arial"/>
            </a:rPr>
            <a:t>critical value:  .05 level</a:t>
          </a:r>
        </a:p>
      </xdr:txBody>
    </xdr:sp>
    <xdr:clientData/>
  </xdr:oneCellAnchor>
  <xdr:twoCellAnchor>
    <xdr:from>
      <xdr:col>41</xdr:col>
      <xdr:colOff>219075</xdr:colOff>
      <xdr:row>30</xdr:row>
      <xdr:rowOff>152400</xdr:rowOff>
    </xdr:from>
    <xdr:to>
      <xdr:col>41</xdr:col>
      <xdr:colOff>390525</xdr:colOff>
      <xdr:row>30</xdr:row>
      <xdr:rowOff>152400</xdr:rowOff>
    </xdr:to>
    <xdr:sp>
      <xdr:nvSpPr>
        <xdr:cNvPr id="3" name="Line 4"/>
        <xdr:cNvSpPr>
          <a:spLocks/>
        </xdr:cNvSpPr>
      </xdr:nvSpPr>
      <xdr:spPr>
        <a:xfrm flipV="1">
          <a:off x="8020050" y="5867400"/>
          <a:ext cx="171450" cy="0"/>
        </a:xfrm>
        <a:prstGeom prst="line">
          <a:avLst/>
        </a:prstGeom>
        <a:noFill/>
        <a:ln w="25400" cmpd="sng">
          <a:solidFill>
            <a:srgbClr val="000000"/>
          </a:solidFill>
          <a:headEnd type="triangl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41</xdr:col>
      <xdr:colOff>323850</xdr:colOff>
      <xdr:row>6</xdr:row>
      <xdr:rowOff>142875</xdr:rowOff>
    </xdr:from>
    <xdr:ext cx="2009775" cy="3390900"/>
    <xdr:sp>
      <xdr:nvSpPr>
        <xdr:cNvPr id="4" name="Text Box 5"/>
        <xdr:cNvSpPr txBox="1">
          <a:spLocks noChangeArrowheads="1"/>
        </xdr:cNvSpPr>
      </xdr:nvSpPr>
      <xdr:spPr>
        <a:xfrm>
          <a:off x="8124825" y="1285875"/>
          <a:ext cx="2009775" cy="3390900"/>
        </a:xfrm>
        <a:prstGeom prst="rect">
          <a:avLst/>
        </a:prstGeom>
        <a:solidFill>
          <a:srgbClr val="CC99FF"/>
        </a:solidFill>
        <a:ln w="19050"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DD0806"/>
              </a:solidFill>
              <a:latin typeface="Arial"/>
              <a:ea typeface="Arial"/>
              <a:cs typeface="Arial"/>
            </a:rPr>
            <a:t>Note:  as r gets farther away from zero, both the strength of the relationship and the statistical significance increase.
</a:t>
          </a:r>
          <a:r>
            <a:rPr lang="en-US" cap="none" sz="1200" b="1" i="0" u="none" baseline="0">
              <a:solidFill>
                <a:srgbClr val="DD0806"/>
              </a:solidFill>
              <a:latin typeface="Arial"/>
              <a:ea typeface="Arial"/>
              <a:cs typeface="Arial"/>
            </a:rPr>
            <a:t>Also:   as the sample size (n) increases, the statistical significance increases.
</a:t>
          </a:r>
          <a:r>
            <a:rPr lang="en-US" cap="none" sz="1200" b="1" i="0" u="none" baseline="0">
              <a:solidFill>
                <a:srgbClr val="DD0806"/>
              </a:solidFill>
              <a:latin typeface="Arial"/>
              <a:ea typeface="Arial"/>
              <a:cs typeface="Arial"/>
            </a:rPr>
            <a:t>
</a:t>
          </a:r>
          <a:r>
            <a:rPr lang="en-US" cap="none" sz="1200" b="1" i="0" u="none" baseline="0">
              <a:solidFill>
                <a:srgbClr val="DD0806"/>
              </a:solidFill>
              <a:latin typeface="Arial"/>
              <a:ea typeface="Arial"/>
              <a:cs typeface="Arial"/>
            </a:rPr>
            <a:t>As a result:   If you want to  demonstrate a statistically bivariate relationship, you will need either an r value that is far from zero and/or a large sample size.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0</xdr:row>
      <xdr:rowOff>161925</xdr:rowOff>
    </xdr:from>
    <xdr:ext cx="5524500" cy="1809750"/>
    <xdr:sp>
      <xdr:nvSpPr>
        <xdr:cNvPr id="1" name="Text Box 1"/>
        <xdr:cNvSpPr txBox="1">
          <a:spLocks noChangeArrowheads="1"/>
        </xdr:cNvSpPr>
      </xdr:nvSpPr>
      <xdr:spPr>
        <a:xfrm>
          <a:off x="3124200" y="161925"/>
          <a:ext cx="5524500" cy="1809750"/>
        </a:xfrm>
        <a:prstGeom prst="rect">
          <a:avLst/>
        </a:prstGeom>
        <a:solidFill>
          <a:srgbClr val="FCF305"/>
        </a:solidFill>
        <a:ln w="9525" cmpd="sng">
          <a:noFill/>
        </a:ln>
      </xdr:spPr>
      <xdr:txBody>
        <a:bodyPr vertOverflow="clip" wrap="square" lIns="27432" tIns="22860" rIns="0" bIns="0"/>
        <a:p>
          <a:pPr algn="l">
            <a:defRPr/>
          </a:pPr>
          <a:r>
            <a:rPr lang="en-US" cap="none" sz="1400" b="1" i="0" u="none" baseline="0">
              <a:solidFill>
                <a:srgbClr val="000000"/>
              </a:solidFill>
              <a:latin typeface="Arial"/>
              <a:ea typeface="Arial"/>
              <a:cs typeface="Arial"/>
            </a:rPr>
            <a:t>"The ecological fallacy consists in thinking that relationships observed for groups necessarily hold for individuals..."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source:  "Ecological Inference and the Ecological Fallacy"
</a:t>
          </a:r>
          <a:r>
            <a:rPr lang="en-US" cap="none" sz="1000" b="1" i="0" u="none" baseline="0">
              <a:solidFill>
                <a:srgbClr val="000000"/>
              </a:solidFill>
              <a:latin typeface="Arial"/>
              <a:ea typeface="Arial"/>
              <a:cs typeface="Arial"/>
            </a:rPr>
            <a:t>David A. Freedman (Department of Statistics, University of California, Berkeley)
</a:t>
          </a:r>
          <a:r>
            <a:rPr lang="en-US" cap="none" sz="1000" b="1" i="0" u="none" baseline="0">
              <a:solidFill>
                <a:srgbClr val="000000"/>
              </a:solidFill>
              <a:latin typeface="Arial"/>
              <a:ea typeface="Arial"/>
              <a:cs typeface="Arial"/>
            </a:rPr>
            <a:t>Prepared for the International Encyclopedia of the Social &amp; Behavioral Sciences, Technical Report No. 549, 15 October 1999.  
</a:t>
          </a:r>
          <a:r>
            <a:rPr lang="en-US" cap="none" sz="1000" b="1" i="0" u="none" baseline="0">
              <a:solidFill>
                <a:srgbClr val="000000"/>
              </a:solidFill>
              <a:latin typeface="Arial"/>
              <a:ea typeface="Arial"/>
              <a:cs typeface="Arial"/>
            </a:rPr>
            <a:t>pdf file accessed Jan. 13, 2002, http://www.stanford.edu/class/ed260/freedman549.pdf</a:t>
          </a:r>
        </a:p>
      </xdr:txBody>
    </xdr:sp>
    <xdr:clientData/>
  </xdr:oneCellAnchor>
  <xdr:twoCellAnchor>
    <xdr:from>
      <xdr:col>6</xdr:col>
      <xdr:colOff>266700</xdr:colOff>
      <xdr:row>11</xdr:row>
      <xdr:rowOff>85725</xdr:rowOff>
    </xdr:from>
    <xdr:to>
      <xdr:col>12</xdr:col>
      <xdr:colOff>685800</xdr:colOff>
      <xdr:row>30</xdr:row>
      <xdr:rowOff>161925</xdr:rowOff>
    </xdr:to>
    <xdr:graphicFrame>
      <xdr:nvGraphicFramePr>
        <xdr:cNvPr id="2" name="Chart 2"/>
        <xdr:cNvGraphicFramePr/>
      </xdr:nvGraphicFramePr>
      <xdr:xfrm>
        <a:off x="4429125" y="2428875"/>
        <a:ext cx="5448300" cy="3152775"/>
      </xdr:xfrm>
      <a:graphic>
        <a:graphicData uri="http://schemas.openxmlformats.org/drawingml/2006/chart">
          <c:chart xmlns:c="http://schemas.openxmlformats.org/drawingml/2006/chart" r:id="rId1"/>
        </a:graphicData>
      </a:graphic>
    </xdr:graphicFrame>
    <xdr:clientData/>
  </xdr:twoCellAnchor>
  <xdr:twoCellAnchor>
    <xdr:from>
      <xdr:col>6</xdr:col>
      <xdr:colOff>295275</xdr:colOff>
      <xdr:row>34</xdr:row>
      <xdr:rowOff>76200</xdr:rowOff>
    </xdr:from>
    <xdr:to>
      <xdr:col>12</xdr:col>
      <xdr:colOff>685800</xdr:colOff>
      <xdr:row>55</xdr:row>
      <xdr:rowOff>76200</xdr:rowOff>
    </xdr:to>
    <xdr:graphicFrame>
      <xdr:nvGraphicFramePr>
        <xdr:cNvPr id="3" name="Chart 11"/>
        <xdr:cNvGraphicFramePr/>
      </xdr:nvGraphicFramePr>
      <xdr:xfrm>
        <a:off x="4457700" y="6296025"/>
        <a:ext cx="5419725" cy="3400425"/>
      </xdr:xfrm>
      <a:graphic>
        <a:graphicData uri="http://schemas.openxmlformats.org/drawingml/2006/chart">
          <c:chart xmlns:c="http://schemas.openxmlformats.org/drawingml/2006/chart" r:id="rId2"/>
        </a:graphicData>
      </a:graphic>
    </xdr:graphicFrame>
    <xdr:clientData/>
  </xdr:twoCellAnchor>
  <xdr:oneCellAnchor>
    <xdr:from>
      <xdr:col>1</xdr:col>
      <xdr:colOff>57150</xdr:colOff>
      <xdr:row>14</xdr:row>
      <xdr:rowOff>76200</xdr:rowOff>
    </xdr:from>
    <xdr:ext cx="3581400" cy="2181225"/>
    <xdr:sp>
      <xdr:nvSpPr>
        <xdr:cNvPr id="4" name="Text Box 12"/>
        <xdr:cNvSpPr txBox="1">
          <a:spLocks noChangeArrowheads="1"/>
        </xdr:cNvSpPr>
      </xdr:nvSpPr>
      <xdr:spPr>
        <a:xfrm>
          <a:off x="533400" y="2905125"/>
          <a:ext cx="3581400" cy="2181225"/>
        </a:xfrm>
        <a:prstGeom prst="rect">
          <a:avLst/>
        </a:prstGeom>
        <a:solidFill>
          <a:srgbClr val="69FFFF"/>
        </a:solidFill>
        <a:ln w="9525" cmpd="sng">
          <a:noFill/>
        </a:ln>
      </xdr:spPr>
      <xdr:txBody>
        <a:bodyPr vertOverflow="clip" wrap="square" lIns="27432" tIns="22860" rIns="0" bIns="0"/>
        <a:p>
          <a:pPr algn="l">
            <a:defRPr/>
          </a:pPr>
          <a:r>
            <a:rPr lang="en-US" cap="none" sz="1400" b="1" i="0" u="none" baseline="0">
              <a:solidFill>
                <a:srgbClr val="000000"/>
              </a:solidFill>
              <a:latin typeface="Arial"/>
              <a:ea typeface="Arial"/>
              <a:cs typeface="Arial"/>
            </a:rPr>
            <a:t>This example:
</a:t>
          </a:r>
          <a:r>
            <a:rPr lang="en-US" cap="none" sz="1400" b="1" i="1" u="none" baseline="0">
              <a:solidFill>
                <a:srgbClr val="000000"/>
              </a:solidFill>
              <a:latin typeface="Arial"/>
              <a:ea typeface="Arial"/>
              <a:cs typeface="Arial"/>
            </a:rPr>
            <a:t>Is there a relationship between use of public transit and hhd income?</a:t>
          </a:r>
          <a:r>
            <a:rPr lang="en-US" cap="none" sz="1400" b="1" i="0" u="none" baseline="0">
              <a:solidFill>
                <a:srgbClr val="000000"/>
              </a:solidFill>
              <a:latin typeface="Arial"/>
              <a:ea typeface="Arial"/>
              <a:cs typeface="Arial"/>
            </a:rPr>
            <a:t>
</a:t>
          </a:r>
          <a:r>
            <a:rPr lang="en-US" cap="none" sz="1400" b="1" i="0" u="sng" baseline="0">
              <a:solidFill>
                <a:srgbClr val="000000"/>
              </a:solidFill>
              <a:latin typeface="Arial"/>
              <a:ea typeface="Arial"/>
              <a:cs typeface="Arial"/>
            </a:rPr>
            <a:t>Aggregate data</a:t>
          </a:r>
          <a:r>
            <a:rPr lang="en-US" cap="none" sz="1400" b="1" i="0" u="none" baseline="0">
              <a:solidFill>
                <a:srgbClr val="000000"/>
              </a:solidFill>
              <a:latin typeface="Arial"/>
              <a:ea typeface="Arial"/>
              <a:cs typeface="Arial"/>
            </a:rPr>
            <a:t> (unit of analysis:  city):   </a:t>
          </a:r>
          <a:r>
            <a:rPr lang="en-US" cap="none" sz="1400" b="1" i="0" u="none" baseline="0">
              <a:solidFill>
                <a:srgbClr val="DD0806"/>
              </a:solidFill>
              <a:latin typeface="Arial"/>
              <a:ea typeface="Arial"/>
              <a:cs typeface="Arial"/>
            </a:rPr>
            <a:t>positive</a:t>
          </a:r>
          <a:r>
            <a:rPr lang="en-US" cap="none" sz="1400" b="1" i="0" u="none" baseline="0">
              <a:solidFill>
                <a:srgbClr val="000000"/>
              </a:solidFill>
              <a:latin typeface="Arial"/>
              <a:ea typeface="Arial"/>
              <a:cs typeface="Arial"/>
            </a:rPr>
            <a:t> relationship
</a:t>
          </a:r>
          <a:r>
            <a:rPr lang="en-US" cap="none" sz="1400" b="1" i="0" u="sng" baseline="0">
              <a:solidFill>
                <a:srgbClr val="000000"/>
              </a:solidFill>
              <a:latin typeface="Arial"/>
              <a:ea typeface="Arial"/>
              <a:cs typeface="Arial"/>
            </a:rPr>
            <a:t>Individual data</a:t>
          </a:r>
          <a:r>
            <a:rPr lang="en-US" cap="none" sz="1400" b="1" i="0" u="none" baseline="0">
              <a:solidFill>
                <a:srgbClr val="000000"/>
              </a:solidFill>
              <a:latin typeface="Arial"/>
              <a:ea typeface="Arial"/>
              <a:cs typeface="Arial"/>
            </a:rPr>
            <a:t> (unit of analysis:  hhd):  </a:t>
          </a:r>
          <a:r>
            <a:rPr lang="en-US" cap="none" sz="1400" b="1" i="0" u="none" baseline="0">
              <a:solidFill>
                <a:srgbClr val="DD0806"/>
              </a:solidFill>
              <a:latin typeface="Arial"/>
              <a:ea typeface="Arial"/>
              <a:cs typeface="Arial"/>
            </a:rPr>
            <a:t>negative</a:t>
          </a:r>
          <a:r>
            <a:rPr lang="en-US" cap="none" sz="1400" b="1" i="0" u="none" baseline="0">
              <a:solidFill>
                <a:srgbClr val="000000"/>
              </a:solidFill>
              <a:latin typeface="Arial"/>
              <a:ea typeface="Arial"/>
              <a:cs typeface="Arial"/>
            </a:rPr>
            <a:t> relationship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DANGER:  making an ecological fallacy --   using aggregate data to make conclusions about individuals.
</a:t>
          </a:r>
        </a:p>
      </xdr:txBody>
    </xdr:sp>
    <xdr:clientData/>
  </xdr:oneCellAnchor>
  <xdr:twoCellAnchor>
    <xdr:from>
      <xdr:col>6</xdr:col>
      <xdr:colOff>57150</xdr:colOff>
      <xdr:row>12</xdr:row>
      <xdr:rowOff>133350</xdr:rowOff>
    </xdr:from>
    <xdr:to>
      <xdr:col>12</xdr:col>
      <xdr:colOff>466725</xdr:colOff>
      <xdr:row>31</xdr:row>
      <xdr:rowOff>161925</xdr:rowOff>
    </xdr:to>
    <xdr:graphicFrame>
      <xdr:nvGraphicFramePr>
        <xdr:cNvPr id="5" name="Chart 13"/>
        <xdr:cNvGraphicFramePr/>
      </xdr:nvGraphicFramePr>
      <xdr:xfrm>
        <a:off x="4219575" y="2638425"/>
        <a:ext cx="5438775" cy="31051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21</xdr:row>
      <xdr:rowOff>123825</xdr:rowOff>
    </xdr:from>
    <xdr:to>
      <xdr:col>8</xdr:col>
      <xdr:colOff>542925</xdr:colOff>
      <xdr:row>35</xdr:row>
      <xdr:rowOff>133350</xdr:rowOff>
    </xdr:to>
    <xdr:graphicFrame>
      <xdr:nvGraphicFramePr>
        <xdr:cNvPr id="1" name="Chart 2"/>
        <xdr:cNvGraphicFramePr/>
      </xdr:nvGraphicFramePr>
      <xdr:xfrm>
        <a:off x="3009900" y="4933950"/>
        <a:ext cx="6076950" cy="2419350"/>
      </xdr:xfrm>
      <a:graphic>
        <a:graphicData uri="http://schemas.openxmlformats.org/drawingml/2006/chart">
          <c:chart xmlns:c="http://schemas.openxmlformats.org/drawingml/2006/chart" r:id="rId1"/>
        </a:graphicData>
      </a:graphic>
    </xdr:graphicFrame>
    <xdr:clientData/>
  </xdr:twoCellAnchor>
  <xdr:oneCellAnchor>
    <xdr:from>
      <xdr:col>3</xdr:col>
      <xdr:colOff>733425</xdr:colOff>
      <xdr:row>11</xdr:row>
      <xdr:rowOff>66675</xdr:rowOff>
    </xdr:from>
    <xdr:ext cx="1381125" cy="523875"/>
    <xdr:sp>
      <xdr:nvSpPr>
        <xdr:cNvPr id="2" name="Text Box 3"/>
        <xdr:cNvSpPr txBox="1">
          <a:spLocks noChangeArrowheads="1"/>
        </xdr:cNvSpPr>
      </xdr:nvSpPr>
      <xdr:spPr>
        <a:xfrm>
          <a:off x="3495675" y="2076450"/>
          <a:ext cx="1381125" cy="523875"/>
        </a:xfrm>
        <a:prstGeom prst="rect">
          <a:avLst/>
        </a:prstGeom>
        <a:solidFill>
          <a:srgbClr val="FCF305"/>
        </a:solidFill>
        <a:ln w="9525" cmpd="sng">
          <a:noFill/>
        </a:ln>
      </xdr:spPr>
      <xdr:txBody>
        <a:bodyPr vertOverflow="clip" wrap="square" lIns="27432" tIns="27432" rIns="0" bIns="0">
          <a:spAutoFit/>
        </a:bodyPr>
        <a:p>
          <a:pPr algn="l">
            <a:defRPr/>
          </a:pPr>
          <a:r>
            <a:rPr lang="en-US" cap="none" sz="1800" b="1" i="0" u="none" baseline="0">
              <a:solidFill>
                <a:srgbClr val="000000"/>
              </a:solidFill>
              <a:latin typeface="Arial"/>
              <a:ea typeface="Arial"/>
              <a:cs typeface="Arial"/>
            </a:rPr>
            <a:t>enter data
</a:t>
          </a:r>
          <a:r>
            <a:rPr lang="en-US" cap="none" sz="1800" b="1" i="0" u="none" baseline="0">
              <a:solidFill>
                <a:srgbClr val="000000"/>
              </a:solidFill>
              <a:latin typeface="Arial"/>
              <a:ea typeface="Arial"/>
              <a:cs typeface="Arial"/>
            </a:rPr>
            <a:t>in yellow cells</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1666875</xdr:colOff>
      <xdr:row>2</xdr:row>
      <xdr:rowOff>85725</xdr:rowOff>
    </xdr:from>
    <xdr:to>
      <xdr:col>3</xdr:col>
      <xdr:colOff>619125</xdr:colOff>
      <xdr:row>13</xdr:row>
      <xdr:rowOff>257175</xdr:rowOff>
    </xdr:to>
    <xdr:pic>
      <xdr:nvPicPr>
        <xdr:cNvPr id="1" name="Picture 1"/>
        <xdr:cNvPicPr preferRelativeResize="1">
          <a:picLocks noChangeAspect="1"/>
        </xdr:cNvPicPr>
      </xdr:nvPicPr>
      <xdr:blipFill>
        <a:blip r:embed="rId1"/>
        <a:stretch>
          <a:fillRect/>
        </a:stretch>
      </xdr:blipFill>
      <xdr:spPr>
        <a:xfrm>
          <a:off x="1666875" y="714375"/>
          <a:ext cx="3981450" cy="3419475"/>
        </a:xfrm>
        <a:prstGeom prst="rect">
          <a:avLst/>
        </a:prstGeom>
        <a:solidFill>
          <a:srgbClr val="FFFFFF"/>
        </a:solidFill>
        <a:ln w="9525" cmpd="sng">
          <a:solidFill>
            <a:srgbClr val="000000"/>
          </a:solidFill>
          <a:headEnd type="none"/>
          <a:tailEnd type="none"/>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46</xdr:row>
      <xdr:rowOff>133350</xdr:rowOff>
    </xdr:from>
    <xdr:to>
      <xdr:col>7</xdr:col>
      <xdr:colOff>962025</xdr:colOff>
      <xdr:row>67</xdr:row>
      <xdr:rowOff>76200</xdr:rowOff>
    </xdr:to>
    <xdr:graphicFrame>
      <xdr:nvGraphicFramePr>
        <xdr:cNvPr id="1" name="Chart 1"/>
        <xdr:cNvGraphicFramePr/>
      </xdr:nvGraphicFramePr>
      <xdr:xfrm>
        <a:off x="904875" y="9867900"/>
        <a:ext cx="7724775" cy="3343275"/>
      </xdr:xfrm>
      <a:graphic>
        <a:graphicData uri="http://schemas.openxmlformats.org/drawingml/2006/chart">
          <c:chart xmlns:c="http://schemas.openxmlformats.org/drawingml/2006/chart" r:id="rId1"/>
        </a:graphicData>
      </a:graphic>
    </xdr:graphicFrame>
    <xdr:clientData/>
  </xdr:twoCellAnchor>
  <xdr:oneCellAnchor>
    <xdr:from>
      <xdr:col>8</xdr:col>
      <xdr:colOff>523875</xdr:colOff>
      <xdr:row>6</xdr:row>
      <xdr:rowOff>28575</xdr:rowOff>
    </xdr:from>
    <xdr:ext cx="2638425" cy="990600"/>
    <xdr:sp>
      <xdr:nvSpPr>
        <xdr:cNvPr id="2" name="Text Box 4"/>
        <xdr:cNvSpPr txBox="1">
          <a:spLocks noChangeArrowheads="1"/>
        </xdr:cNvSpPr>
      </xdr:nvSpPr>
      <xdr:spPr>
        <a:xfrm>
          <a:off x="9286875" y="1276350"/>
          <a:ext cx="2638425" cy="990600"/>
        </a:xfrm>
        <a:prstGeom prst="rect">
          <a:avLst/>
        </a:prstGeom>
        <a:solidFill>
          <a:srgbClr val="FFFF99"/>
        </a:solidFill>
        <a:ln w="9525" cmpd="sng">
          <a:noFill/>
        </a:ln>
      </xdr:spPr>
      <xdr:txBody>
        <a:bodyPr vertOverflow="clip" wrap="square" lIns="27432" tIns="22860" rIns="0" bIns="0">
          <a:spAutoFit/>
        </a:bodyPr>
        <a:p>
          <a:pPr algn="l">
            <a:defRPr/>
          </a:pPr>
          <a:r>
            <a:rPr lang="en-US" cap="none" sz="1400" b="1" i="0" u="none" baseline="0">
              <a:solidFill>
                <a:srgbClr val="000000"/>
              </a:solidFill>
              <a:latin typeface="Geneva"/>
              <a:ea typeface="Geneva"/>
              <a:cs typeface="Geneva"/>
            </a:rPr>
            <a:t>ei = local employment in sector i
</a:t>
          </a:r>
          <a:r>
            <a:rPr lang="en-US" cap="none" sz="1400" b="1" i="0" u="none" baseline="0">
              <a:solidFill>
                <a:srgbClr val="000000"/>
              </a:solidFill>
              <a:latin typeface="Geneva"/>
              <a:ea typeface="Geneva"/>
              <a:cs typeface="Geneva"/>
            </a:rPr>
            <a:t>e = total local employment
</a:t>
          </a:r>
          <a:r>
            <a:rPr lang="en-US" cap="none" sz="1400" b="1" i="0" u="none" baseline="0">
              <a:solidFill>
                <a:srgbClr val="000000"/>
              </a:solidFill>
              <a:latin typeface="Geneva"/>
              <a:ea typeface="Geneva"/>
              <a:cs typeface="Geneva"/>
            </a:rPr>
            <a:t>Ei = national employment in sector i
</a:t>
          </a:r>
          <a:r>
            <a:rPr lang="en-US" cap="none" sz="1400" b="1" i="0" u="none" baseline="0">
              <a:solidFill>
                <a:srgbClr val="000000"/>
              </a:solidFill>
              <a:latin typeface="Geneva"/>
              <a:ea typeface="Geneva"/>
              <a:cs typeface="Geneva"/>
            </a:rPr>
            <a:t>E = total national employment</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4</xdr:row>
      <xdr:rowOff>200025</xdr:rowOff>
    </xdr:from>
    <xdr:to>
      <xdr:col>5</xdr:col>
      <xdr:colOff>476250</xdr:colOff>
      <xdr:row>9</xdr:row>
      <xdr:rowOff>190500</xdr:rowOff>
    </xdr:to>
    <xdr:sp>
      <xdr:nvSpPr>
        <xdr:cNvPr id="1" name="AutoShape 2"/>
        <xdr:cNvSpPr>
          <a:spLocks/>
        </xdr:cNvSpPr>
      </xdr:nvSpPr>
      <xdr:spPr>
        <a:xfrm>
          <a:off x="5629275" y="1419225"/>
          <a:ext cx="1228725" cy="1485900"/>
        </a:xfrm>
        <a:prstGeom prst="star16">
          <a:avLst/>
        </a:prstGeom>
        <a:solidFill>
          <a:srgbClr val="FCF305"/>
        </a:solidFill>
        <a:ln w="9525" cmpd="sng">
          <a:solidFill>
            <a:srgbClr val="0000D4"/>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7</xdr:col>
      <xdr:colOff>790575</xdr:colOff>
      <xdr:row>6</xdr:row>
      <xdr:rowOff>209550</xdr:rowOff>
    </xdr:from>
    <xdr:to>
      <xdr:col>8</xdr:col>
      <xdr:colOff>752475</xdr:colOff>
      <xdr:row>9</xdr:row>
      <xdr:rowOff>276225</xdr:rowOff>
    </xdr:to>
    <xdr:sp>
      <xdr:nvSpPr>
        <xdr:cNvPr id="2" name="AutoShape 3"/>
        <xdr:cNvSpPr>
          <a:spLocks/>
        </xdr:cNvSpPr>
      </xdr:nvSpPr>
      <xdr:spPr>
        <a:xfrm>
          <a:off x="8810625" y="2019300"/>
          <a:ext cx="781050" cy="971550"/>
        </a:xfrm>
        <a:prstGeom prst="star16">
          <a:avLst/>
        </a:prstGeom>
        <a:solidFill>
          <a:srgbClr val="1FB714"/>
        </a:solid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4</xdr:col>
      <xdr:colOff>876300</xdr:colOff>
      <xdr:row>6</xdr:row>
      <xdr:rowOff>180975</xdr:rowOff>
    </xdr:from>
    <xdr:to>
      <xdr:col>5</xdr:col>
      <xdr:colOff>180975</xdr:colOff>
      <xdr:row>8</xdr:row>
      <xdr:rowOff>161925</xdr:rowOff>
    </xdr:to>
    <xdr:sp>
      <xdr:nvSpPr>
        <xdr:cNvPr id="3" name="Text Box 4"/>
        <xdr:cNvSpPr txBox="1">
          <a:spLocks noChangeArrowheads="1"/>
        </xdr:cNvSpPr>
      </xdr:nvSpPr>
      <xdr:spPr>
        <a:xfrm>
          <a:off x="5981700" y="1990725"/>
          <a:ext cx="581025" cy="571500"/>
        </a:xfrm>
        <a:prstGeom prst="rect">
          <a:avLst/>
        </a:prstGeom>
        <a:noFill/>
        <a:ln w="9525" cmpd="sng">
          <a:noFill/>
        </a:ln>
      </xdr:spPr>
      <xdr:txBody>
        <a:bodyPr vertOverflow="clip" wrap="square" lIns="36576" tIns="36576" rIns="0" bIns="0"/>
        <a:p>
          <a:pPr algn="l">
            <a:defRPr/>
          </a:pPr>
          <a:r>
            <a:rPr lang="en-US" cap="none" sz="2400" b="1" i="0" u="none" baseline="0">
              <a:solidFill>
                <a:srgbClr val="000000"/>
              </a:solidFill>
              <a:latin typeface="Times"/>
              <a:ea typeface="Times"/>
              <a:cs typeface="Times"/>
            </a:rPr>
            <a:t>m</a:t>
          </a:r>
          <a:r>
            <a:rPr lang="en-US" cap="none" sz="2400" b="1" i="0" u="none" baseline="-25000">
              <a:solidFill>
                <a:srgbClr val="000000"/>
              </a:solidFill>
              <a:latin typeface="Geneva"/>
              <a:ea typeface="Geneva"/>
              <a:cs typeface="Geneva"/>
            </a:rPr>
            <a:t>1</a:t>
          </a:r>
        </a:p>
      </xdr:txBody>
    </xdr:sp>
    <xdr:clientData/>
  </xdr:twoCellAnchor>
  <xdr:twoCellAnchor>
    <xdr:from>
      <xdr:col>8</xdr:col>
      <xdr:colOff>85725</xdr:colOff>
      <xdr:row>7</xdr:row>
      <xdr:rowOff>133350</xdr:rowOff>
    </xdr:from>
    <xdr:to>
      <xdr:col>8</xdr:col>
      <xdr:colOff>676275</xdr:colOff>
      <xdr:row>9</xdr:row>
      <xdr:rowOff>114300</xdr:rowOff>
    </xdr:to>
    <xdr:sp>
      <xdr:nvSpPr>
        <xdr:cNvPr id="4" name="Text Box 5"/>
        <xdr:cNvSpPr txBox="1">
          <a:spLocks noChangeArrowheads="1"/>
        </xdr:cNvSpPr>
      </xdr:nvSpPr>
      <xdr:spPr>
        <a:xfrm>
          <a:off x="8924925" y="2238375"/>
          <a:ext cx="590550" cy="590550"/>
        </a:xfrm>
        <a:prstGeom prst="rect">
          <a:avLst/>
        </a:prstGeom>
        <a:noFill/>
        <a:ln w="9525" cmpd="sng">
          <a:noFill/>
        </a:ln>
      </xdr:spPr>
      <xdr:txBody>
        <a:bodyPr vertOverflow="clip" wrap="square" lIns="36576" tIns="36576" rIns="0" bIns="0"/>
        <a:p>
          <a:pPr algn="l">
            <a:defRPr/>
          </a:pPr>
          <a:r>
            <a:rPr lang="en-US" cap="none" sz="2400" b="1" i="0" u="none" baseline="0">
              <a:solidFill>
                <a:srgbClr val="000000"/>
              </a:solidFill>
              <a:latin typeface="Times"/>
              <a:ea typeface="Times"/>
              <a:cs typeface="Times"/>
            </a:rPr>
            <a:t>m</a:t>
          </a:r>
          <a:r>
            <a:rPr lang="en-US" cap="none" sz="2400" b="1" i="0" u="none" baseline="-25000">
              <a:solidFill>
                <a:srgbClr val="000000"/>
              </a:solidFill>
              <a:latin typeface="Geneva"/>
              <a:ea typeface="Geneva"/>
              <a:cs typeface="Geneva"/>
            </a:rPr>
            <a:t>2</a:t>
          </a:r>
        </a:p>
      </xdr:txBody>
    </xdr:sp>
    <xdr:clientData/>
  </xdr:twoCellAnchor>
  <xdr:twoCellAnchor>
    <xdr:from>
      <xdr:col>5</xdr:col>
      <xdr:colOff>514350</xdr:colOff>
      <xdr:row>7</xdr:row>
      <xdr:rowOff>161925</xdr:rowOff>
    </xdr:from>
    <xdr:to>
      <xdr:col>7</xdr:col>
      <xdr:colOff>704850</xdr:colOff>
      <xdr:row>8</xdr:row>
      <xdr:rowOff>85725</xdr:rowOff>
    </xdr:to>
    <xdr:sp>
      <xdr:nvSpPr>
        <xdr:cNvPr id="5" name="Line 6"/>
        <xdr:cNvSpPr>
          <a:spLocks/>
        </xdr:cNvSpPr>
      </xdr:nvSpPr>
      <xdr:spPr>
        <a:xfrm>
          <a:off x="6896100" y="2266950"/>
          <a:ext cx="1828800" cy="219075"/>
        </a:xfrm>
        <a:prstGeom prst="line">
          <a:avLst/>
        </a:prstGeom>
        <a:noFill/>
        <a:ln w="57150" cmpd="sng">
          <a:solidFill>
            <a:srgbClr val="000000"/>
          </a:solidFill>
          <a:headEnd type="triangle"/>
          <a:tailEnd type="triangl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6</xdr:col>
      <xdr:colOff>438150</xdr:colOff>
      <xdr:row>6</xdr:row>
      <xdr:rowOff>161925</xdr:rowOff>
    </xdr:from>
    <xdr:to>
      <xdr:col>7</xdr:col>
      <xdr:colOff>209550</xdr:colOff>
      <xdr:row>8</xdr:row>
      <xdr:rowOff>152400</xdr:rowOff>
    </xdr:to>
    <xdr:sp>
      <xdr:nvSpPr>
        <xdr:cNvPr id="6" name="Text Box 7"/>
        <xdr:cNvSpPr txBox="1">
          <a:spLocks noChangeArrowheads="1"/>
        </xdr:cNvSpPr>
      </xdr:nvSpPr>
      <xdr:spPr>
        <a:xfrm>
          <a:off x="7639050" y="1971675"/>
          <a:ext cx="590550" cy="581025"/>
        </a:xfrm>
        <a:prstGeom prst="rect">
          <a:avLst/>
        </a:prstGeom>
        <a:noFill/>
        <a:ln w="9525" cmpd="sng">
          <a:noFill/>
        </a:ln>
      </xdr:spPr>
      <xdr:txBody>
        <a:bodyPr vertOverflow="clip" wrap="square" lIns="36576" tIns="36576" rIns="0" bIns="0"/>
        <a:p>
          <a:pPr algn="l">
            <a:defRPr/>
          </a:pPr>
          <a:r>
            <a:rPr lang="en-US" cap="none" sz="2400" b="1" i="0" u="none" baseline="0">
              <a:solidFill>
                <a:srgbClr val="000000"/>
              </a:solidFill>
            </a:rPr>
            <a:t>r</a:t>
          </a:r>
        </a:p>
      </xdr:txBody>
    </xdr:sp>
    <xdr:clientData/>
  </xdr:twoCellAnchor>
  <xdr:twoCellAnchor>
    <xdr:from>
      <xdr:col>6</xdr:col>
      <xdr:colOff>200025</xdr:colOff>
      <xdr:row>8</xdr:row>
      <xdr:rowOff>85725</xdr:rowOff>
    </xdr:from>
    <xdr:to>
      <xdr:col>7</xdr:col>
      <xdr:colOff>0</xdr:colOff>
      <xdr:row>9</xdr:row>
      <xdr:rowOff>28575</xdr:rowOff>
    </xdr:to>
    <xdr:sp>
      <xdr:nvSpPr>
        <xdr:cNvPr id="7" name="WordArt 8"/>
        <xdr:cNvSpPr>
          <a:spLocks/>
        </xdr:cNvSpPr>
      </xdr:nvSpPr>
      <xdr:spPr>
        <a:xfrm rot="417375">
          <a:off x="7400925" y="2486025"/>
          <a:ext cx="619125" cy="257175"/>
        </a:xfrm>
        <a:prstGeom prst="rect"/>
        <a:noFill/>
      </xdr:spPr>
      <xdr:txBody>
        <a:bodyPr fromWordArt="1" wrap="none" lIns="91440" tIns="45720" rIns="91440" bIns="45720">
          <a:prstTxWarp prst="textPlain"/>
        </a:bodyPr>
        <a:p>
          <a:pPr algn="ctr"/>
          <a:r>
            <a:rPr sz="1600" kern="10" spc="0">
              <a:ln w="9525" cmpd="sng">
                <a:noFill/>
              </a:ln>
              <a:solidFill>
                <a:srgbClr val="DD0806"/>
              </a:solidFill>
              <a:effectLst>
                <a:outerShdw dist="35921" dir="2700000" algn="ctr">
                  <a:srgbClr val="C0C0C0">
                    <a:alpha val="74996"/>
                  </a:srgbClr>
                </a:outerShdw>
              </a:effectLst>
              <a:latin typeface="Impact"/>
              <a:cs typeface="Impact"/>
            </a:rPr>
            <a:t>distance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51</xdr:row>
      <xdr:rowOff>171450</xdr:rowOff>
    </xdr:from>
    <xdr:to>
      <xdr:col>10</xdr:col>
      <xdr:colOff>295275</xdr:colOff>
      <xdr:row>83</xdr:row>
      <xdr:rowOff>0</xdr:rowOff>
    </xdr:to>
    <xdr:graphicFrame>
      <xdr:nvGraphicFramePr>
        <xdr:cNvPr id="1" name="Chart 6"/>
        <xdr:cNvGraphicFramePr/>
      </xdr:nvGraphicFramePr>
      <xdr:xfrm>
        <a:off x="904875" y="10191750"/>
        <a:ext cx="8924925" cy="51244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68</xdr:row>
      <xdr:rowOff>66675</xdr:rowOff>
    </xdr:from>
    <xdr:to>
      <xdr:col>7</xdr:col>
      <xdr:colOff>1352550</xdr:colOff>
      <xdr:row>98</xdr:row>
      <xdr:rowOff>76200</xdr:rowOff>
    </xdr:to>
    <xdr:graphicFrame>
      <xdr:nvGraphicFramePr>
        <xdr:cNvPr id="1" name="Chart 2"/>
        <xdr:cNvGraphicFramePr/>
      </xdr:nvGraphicFramePr>
      <xdr:xfrm>
        <a:off x="438150" y="15411450"/>
        <a:ext cx="8096250" cy="48672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90</xdr:row>
      <xdr:rowOff>85725</xdr:rowOff>
    </xdr:from>
    <xdr:to>
      <xdr:col>7</xdr:col>
      <xdr:colOff>971550</xdr:colOff>
      <xdr:row>95</xdr:row>
      <xdr:rowOff>47625</xdr:rowOff>
    </xdr:to>
    <xdr:sp>
      <xdr:nvSpPr>
        <xdr:cNvPr id="2" name="Text Box 4"/>
        <xdr:cNvSpPr txBox="1">
          <a:spLocks noChangeArrowheads="1"/>
        </xdr:cNvSpPr>
      </xdr:nvSpPr>
      <xdr:spPr>
        <a:xfrm>
          <a:off x="4914900" y="18992850"/>
          <a:ext cx="3238500" cy="771525"/>
        </a:xfrm>
        <a:prstGeom prst="rect">
          <a:avLst/>
        </a:prstGeom>
        <a:noFill/>
        <a:ln w="9525" cmpd="sng">
          <a:noFill/>
        </a:ln>
      </xdr:spPr>
      <xdr:txBody>
        <a:bodyPr vertOverflow="clip" wrap="square" lIns="27432" tIns="18288" rIns="0" bIns="0"/>
        <a:p>
          <a:pPr algn="l">
            <a:defRPr/>
          </a:pPr>
          <a:r>
            <a:rPr lang="en-US" cap="none" sz="1000" b="1" i="0" u="none" baseline="0">
              <a:solidFill>
                <a:srgbClr val="003300"/>
              </a:solidFill>
              <a:latin typeface="Geneva"/>
              <a:ea typeface="Geneva"/>
              <a:cs typeface="Geneva"/>
            </a:rPr>
            <a:t>the year when the green line crosses over the x axis (where y=0) is the year when the cumulative impact shifts from a net cost to a net benefit.  </a:t>
          </a:r>
        </a:p>
      </xdr:txBody>
    </xdr:sp>
    <xdr:clientData/>
  </xdr:twoCellAnchor>
  <xdr:twoCellAnchor>
    <xdr:from>
      <xdr:col>7</xdr:col>
      <xdr:colOff>200025</xdr:colOff>
      <xdr:row>83</xdr:row>
      <xdr:rowOff>57150</xdr:rowOff>
    </xdr:from>
    <xdr:to>
      <xdr:col>7</xdr:col>
      <xdr:colOff>638175</xdr:colOff>
      <xdr:row>90</xdr:row>
      <xdr:rowOff>76200</xdr:rowOff>
    </xdr:to>
    <xdr:sp>
      <xdr:nvSpPr>
        <xdr:cNvPr id="3" name="Line 5"/>
        <xdr:cNvSpPr>
          <a:spLocks/>
        </xdr:cNvSpPr>
      </xdr:nvSpPr>
      <xdr:spPr>
        <a:xfrm flipV="1">
          <a:off x="7381875" y="17830800"/>
          <a:ext cx="447675" cy="1152525"/>
        </a:xfrm>
        <a:prstGeom prst="line">
          <a:avLst/>
        </a:prstGeom>
        <a:noFill/>
        <a:ln w="19050" cmpd="sng">
          <a:solidFill>
            <a:srgbClr val="424242"/>
          </a:solidFill>
          <a:headEnd type="none"/>
          <a:tailEnd type="triangl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0.17875</cdr:x>
      <cdr:y>0.406</cdr:y>
    </cdr:from>
    <cdr:to>
      <cdr:x>0.94825</cdr:x>
      <cdr:y>0.919</cdr:y>
    </cdr:to>
    <cdr:sp>
      <cdr:nvSpPr>
        <cdr:cNvPr id="1" name="Line 1"/>
        <cdr:cNvSpPr>
          <a:spLocks/>
        </cdr:cNvSpPr>
      </cdr:nvSpPr>
      <cdr:spPr>
        <a:xfrm flipV="1">
          <a:off x="533400" y="1504950"/>
          <a:ext cx="2324100" cy="1905000"/>
        </a:xfrm>
        <a:prstGeom prst="line">
          <a:avLst/>
        </a:prstGeom>
        <a:noFill/>
        <a:ln w="31750" cmpd="sng">
          <a:solidFill>
            <a:srgbClr val="808080"/>
          </a:solidFill>
          <a:headEnd type="none"/>
          <a:tailEnd type="none"/>
        </a:ln>
      </cdr:spPr>
      <cdr:txBody>
        <a:bodyPr vertOverflow="clip" wrap="square" lIns="91440" tIns="45720" rIns="91440" bIns="45720"/>
        <a:p>
          <a:pPr algn="l">
            <a:defRPr/>
          </a:pPr>
          <a:r>
            <a:rPr lang="en-US" cap="none" u="none" baseline="0">
              <a:latin typeface="Geneva"/>
              <a:ea typeface="Geneva"/>
              <a:cs typeface="Geneva"/>
            </a:rPr>
            <a:t/>
          </a:r>
        </a:p>
      </cdr:txBody>
    </cdr:sp>
  </cdr:relSizeAnchor>
  <cdr:relSizeAnchor xmlns:cdr="http://schemas.openxmlformats.org/drawingml/2006/chartDrawing">
    <cdr:from>
      <cdr:x>0.32325</cdr:x>
      <cdr:y>0.42125</cdr:y>
    </cdr:from>
    <cdr:to>
      <cdr:x>0.68375</cdr:x>
      <cdr:y>0.4625</cdr:y>
    </cdr:to>
    <cdr:sp>
      <cdr:nvSpPr>
        <cdr:cNvPr id="2" name="Text Box 2"/>
        <cdr:cNvSpPr txBox="1">
          <a:spLocks noChangeArrowheads="1"/>
        </cdr:cNvSpPr>
      </cdr:nvSpPr>
      <cdr:spPr>
        <a:xfrm>
          <a:off x="971550" y="1562100"/>
          <a:ext cx="1085850" cy="152400"/>
        </a:xfrm>
        <a:prstGeom prst="rect">
          <a:avLst/>
        </a:prstGeom>
        <a:noFill/>
        <a:ln w="9525" cmpd="sng">
          <a:noFill/>
        </a:ln>
      </cdr:spPr>
      <cdr:txBody>
        <a:bodyPr vertOverflow="clip" wrap="square" lIns="18288" tIns="22860" rIns="0" bIns="0">
          <a:spAutoFit/>
        </a:bodyPr>
        <a:p>
          <a:pPr algn="l">
            <a:defRPr/>
          </a:pPr>
          <a:r>
            <a:rPr lang="en-US" cap="none" sz="1200" b="0" i="0" u="none" baseline="0">
              <a:solidFill>
                <a:srgbClr val="DD0806"/>
              </a:solidFill>
            </a:rPr>
            <a:t>LINE OF EQUALITY</a:t>
          </a:r>
        </a:p>
      </cdr:txBody>
    </cdr:sp>
  </cdr:relSizeAnchor>
  <cdr:relSizeAnchor xmlns:cdr="http://schemas.openxmlformats.org/drawingml/2006/chartDrawing">
    <cdr:from>
      <cdr:x>0.62525</cdr:x>
      <cdr:y>0.46925</cdr:y>
    </cdr:from>
    <cdr:to>
      <cdr:x>0.716</cdr:x>
      <cdr:y>0.53675</cdr:y>
    </cdr:to>
    <cdr:sp>
      <cdr:nvSpPr>
        <cdr:cNvPr id="3" name="Line 3"/>
        <cdr:cNvSpPr>
          <a:spLocks/>
        </cdr:cNvSpPr>
      </cdr:nvSpPr>
      <cdr:spPr>
        <a:xfrm>
          <a:off x="1885950" y="1743075"/>
          <a:ext cx="276225" cy="247650"/>
        </a:xfrm>
        <a:prstGeom prst="line">
          <a:avLst/>
        </a:prstGeom>
        <a:noFill/>
        <a:ln w="9525" cmpd="sng">
          <a:solidFill>
            <a:srgbClr val="000000"/>
          </a:solidFill>
          <a:headEnd type="none"/>
          <a:tailEnd type="triangle"/>
        </a:ln>
      </cdr:spPr>
      <cdr:txBody>
        <a:bodyPr vertOverflow="clip" wrap="square" lIns="91440" tIns="45720" rIns="91440" bIns="45720"/>
        <a:p>
          <a:pPr algn="l">
            <a:defRPr/>
          </a:pPr>
          <a:r>
            <a:rPr lang="en-US" cap="none" u="none" baseline="0">
              <a:latin typeface="Geneva"/>
              <a:ea typeface="Geneva"/>
              <a:cs typeface="Geneva"/>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cdr:x>
      <cdr:y>0.41</cdr:y>
    </cdr:from>
    <cdr:to>
      <cdr:x>0.96725</cdr:x>
      <cdr:y>0.907</cdr:y>
    </cdr:to>
    <cdr:sp>
      <cdr:nvSpPr>
        <cdr:cNvPr id="1" name="Line 1"/>
        <cdr:cNvSpPr>
          <a:spLocks/>
        </cdr:cNvSpPr>
      </cdr:nvSpPr>
      <cdr:spPr>
        <a:xfrm flipV="1">
          <a:off x="533400" y="1524000"/>
          <a:ext cx="2390775" cy="1847850"/>
        </a:xfrm>
        <a:prstGeom prst="line">
          <a:avLst/>
        </a:prstGeom>
        <a:noFill/>
        <a:ln w="31750" cmpd="sng">
          <a:solidFill>
            <a:srgbClr val="808080"/>
          </a:solidFill>
          <a:headEnd type="none"/>
          <a:tailEnd type="none"/>
        </a:ln>
      </cdr:spPr>
      <cdr:txBody>
        <a:bodyPr vertOverflow="clip" wrap="square" lIns="91440" tIns="45720" rIns="91440" bIns="45720"/>
        <a:p>
          <a:pPr algn="l">
            <a:defRPr/>
          </a:pPr>
          <a:r>
            <a:rPr lang="en-US" cap="none" u="none" baseline="0">
              <a:latin typeface="Geneva"/>
              <a:ea typeface="Geneva"/>
              <a:cs typeface="Geneva"/>
            </a:rPr>
            <a:t/>
          </a:r>
        </a:p>
      </cdr:txBody>
    </cdr:sp>
  </cdr:relSizeAnchor>
  <cdr:relSizeAnchor xmlns:cdr="http://schemas.openxmlformats.org/drawingml/2006/chartDrawing">
    <cdr:from>
      <cdr:x>0.3305</cdr:x>
      <cdr:y>0.42325</cdr:y>
    </cdr:from>
    <cdr:to>
      <cdr:x>0.691</cdr:x>
      <cdr:y>0.4645</cdr:y>
    </cdr:to>
    <cdr:sp>
      <cdr:nvSpPr>
        <cdr:cNvPr id="2" name="Text Box 2"/>
        <cdr:cNvSpPr txBox="1">
          <a:spLocks noChangeArrowheads="1"/>
        </cdr:cNvSpPr>
      </cdr:nvSpPr>
      <cdr:spPr>
        <a:xfrm>
          <a:off x="1000125" y="1571625"/>
          <a:ext cx="1095375" cy="152400"/>
        </a:xfrm>
        <a:prstGeom prst="rect">
          <a:avLst/>
        </a:prstGeom>
        <a:noFill/>
        <a:ln w="9525" cmpd="sng">
          <a:noFill/>
        </a:ln>
      </cdr:spPr>
      <cdr:txBody>
        <a:bodyPr vertOverflow="clip" wrap="square" lIns="18288" tIns="22860" rIns="0" bIns="0">
          <a:spAutoFit/>
        </a:bodyPr>
        <a:p>
          <a:pPr algn="l">
            <a:defRPr/>
          </a:pPr>
          <a:r>
            <a:rPr lang="en-US" cap="none" sz="1200" b="0" i="0" u="none" baseline="0">
              <a:solidFill>
                <a:srgbClr val="DD0806"/>
              </a:solidFill>
            </a:rPr>
            <a:t>LINE OF EQUALITY</a:t>
          </a:r>
        </a:p>
      </cdr:txBody>
    </cdr:sp>
  </cdr:relSizeAnchor>
  <cdr:relSizeAnchor xmlns:cdr="http://schemas.openxmlformats.org/drawingml/2006/chartDrawing">
    <cdr:from>
      <cdr:x>0.637</cdr:x>
      <cdr:y>0.469</cdr:y>
    </cdr:from>
    <cdr:to>
      <cdr:x>0.729</cdr:x>
      <cdr:y>0.53475</cdr:y>
    </cdr:to>
    <cdr:sp>
      <cdr:nvSpPr>
        <cdr:cNvPr id="3" name="Line 3"/>
        <cdr:cNvSpPr>
          <a:spLocks/>
        </cdr:cNvSpPr>
      </cdr:nvSpPr>
      <cdr:spPr>
        <a:xfrm>
          <a:off x="1924050" y="1743075"/>
          <a:ext cx="276225" cy="247650"/>
        </a:xfrm>
        <a:prstGeom prst="line">
          <a:avLst/>
        </a:prstGeom>
        <a:noFill/>
        <a:ln w="9525" cmpd="sng">
          <a:solidFill>
            <a:srgbClr val="000000"/>
          </a:solidFill>
          <a:headEnd type="none"/>
          <a:tailEnd type="triangle"/>
        </a:ln>
      </cdr:spPr>
      <cdr:txBody>
        <a:bodyPr vertOverflow="clip" wrap="square" lIns="91440" tIns="45720" rIns="91440" bIns="45720"/>
        <a:p>
          <a:pPr algn="l">
            <a:defRPr/>
          </a:pPr>
          <a:r>
            <a:rPr lang="en-US" cap="none" u="none" baseline="0">
              <a:latin typeface="Geneva"/>
              <a:ea typeface="Geneva"/>
              <a:cs typeface="Geneva"/>
            </a:rPr>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0.178</cdr:x>
      <cdr:y>0.406</cdr:y>
    </cdr:from>
    <cdr:to>
      <cdr:x>0.96975</cdr:x>
      <cdr:y>0.9075</cdr:y>
    </cdr:to>
    <cdr:sp>
      <cdr:nvSpPr>
        <cdr:cNvPr id="1" name="Line 1"/>
        <cdr:cNvSpPr>
          <a:spLocks/>
        </cdr:cNvSpPr>
      </cdr:nvSpPr>
      <cdr:spPr>
        <a:xfrm flipV="1">
          <a:off x="533400" y="1504950"/>
          <a:ext cx="2390775" cy="1866900"/>
        </a:xfrm>
        <a:prstGeom prst="line">
          <a:avLst/>
        </a:prstGeom>
        <a:noFill/>
        <a:ln w="31750" cmpd="sng">
          <a:solidFill>
            <a:srgbClr val="808080"/>
          </a:solidFill>
          <a:headEnd type="none"/>
          <a:tailEnd type="none"/>
        </a:ln>
      </cdr:spPr>
      <cdr:txBody>
        <a:bodyPr vertOverflow="clip" wrap="square" lIns="91440" tIns="45720" rIns="91440" bIns="45720"/>
        <a:p>
          <a:pPr algn="l">
            <a:defRPr/>
          </a:pPr>
          <a:r>
            <a:rPr lang="en-US" cap="none" u="none" baseline="0">
              <a:latin typeface="Geneva"/>
              <a:ea typeface="Geneva"/>
              <a:cs typeface="Geneva"/>
            </a:rPr>
            <a:t/>
          </a:r>
        </a:p>
      </cdr:txBody>
    </cdr:sp>
  </cdr:relSizeAnchor>
  <cdr:relSizeAnchor xmlns:cdr="http://schemas.openxmlformats.org/drawingml/2006/chartDrawing">
    <cdr:from>
      <cdr:x>0.3305</cdr:x>
      <cdr:y>0.4215</cdr:y>
    </cdr:from>
    <cdr:to>
      <cdr:x>0.691</cdr:x>
      <cdr:y>0.462</cdr:y>
    </cdr:to>
    <cdr:sp>
      <cdr:nvSpPr>
        <cdr:cNvPr id="2" name="Text Box 2"/>
        <cdr:cNvSpPr txBox="1">
          <a:spLocks noChangeArrowheads="1"/>
        </cdr:cNvSpPr>
      </cdr:nvSpPr>
      <cdr:spPr>
        <a:xfrm>
          <a:off x="990600" y="1562100"/>
          <a:ext cx="1085850" cy="152400"/>
        </a:xfrm>
        <a:prstGeom prst="rect">
          <a:avLst/>
        </a:prstGeom>
        <a:noFill/>
        <a:ln w="9525" cmpd="sng">
          <a:noFill/>
        </a:ln>
      </cdr:spPr>
      <cdr:txBody>
        <a:bodyPr vertOverflow="clip" wrap="square" lIns="18288" tIns="22860" rIns="0" bIns="0">
          <a:spAutoFit/>
        </a:bodyPr>
        <a:p>
          <a:pPr algn="l">
            <a:defRPr/>
          </a:pPr>
          <a:r>
            <a:rPr lang="en-US" cap="none" sz="1200" b="0" i="0" u="none" baseline="0">
              <a:solidFill>
                <a:srgbClr val="DD0806"/>
              </a:solidFill>
            </a:rPr>
            <a:t>LINE OF EQUALITY</a:t>
          </a:r>
        </a:p>
      </cdr:txBody>
    </cdr:sp>
  </cdr:relSizeAnchor>
  <cdr:relSizeAnchor xmlns:cdr="http://schemas.openxmlformats.org/drawingml/2006/chartDrawing">
    <cdr:from>
      <cdr:x>0.63775</cdr:x>
      <cdr:y>0.469</cdr:y>
    </cdr:from>
    <cdr:to>
      <cdr:x>0.7315</cdr:x>
      <cdr:y>0.53375</cdr:y>
    </cdr:to>
    <cdr:sp>
      <cdr:nvSpPr>
        <cdr:cNvPr id="3" name="Line 3"/>
        <cdr:cNvSpPr>
          <a:spLocks/>
        </cdr:cNvSpPr>
      </cdr:nvSpPr>
      <cdr:spPr>
        <a:xfrm>
          <a:off x="1924050" y="1743075"/>
          <a:ext cx="285750" cy="238125"/>
        </a:xfrm>
        <a:prstGeom prst="line">
          <a:avLst/>
        </a:prstGeom>
        <a:noFill/>
        <a:ln w="9525" cmpd="sng">
          <a:solidFill>
            <a:srgbClr val="000000"/>
          </a:solidFill>
          <a:headEnd type="none"/>
          <a:tailEnd type="triangle"/>
        </a:ln>
      </cdr:spPr>
      <cdr:txBody>
        <a:bodyPr vertOverflow="clip" wrap="square" lIns="91440" tIns="45720" rIns="91440" bIns="45720"/>
        <a:p>
          <a:pPr algn="l">
            <a:defRPr/>
          </a:pPr>
          <a:r>
            <a:rPr lang="en-US" cap="none" u="none" baseline="0">
              <a:latin typeface="Geneva"/>
              <a:ea typeface="Geneva"/>
              <a:cs typeface="Geneva"/>
            </a:rPr>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0</xdr:row>
      <xdr:rowOff>9525</xdr:rowOff>
    </xdr:from>
    <xdr:to>
      <xdr:col>11</xdr:col>
      <xdr:colOff>180975</xdr:colOff>
      <xdr:row>21</xdr:row>
      <xdr:rowOff>161925</xdr:rowOff>
    </xdr:to>
    <xdr:pic>
      <xdr:nvPicPr>
        <xdr:cNvPr id="1" name="Picture 1"/>
        <xdr:cNvPicPr preferRelativeResize="1">
          <a:picLocks noChangeAspect="1"/>
        </xdr:cNvPicPr>
      </xdr:nvPicPr>
      <xdr:blipFill>
        <a:blip r:embed="rId1"/>
        <a:stretch>
          <a:fillRect/>
        </a:stretch>
      </xdr:blipFill>
      <xdr:spPr>
        <a:xfrm>
          <a:off x="4886325" y="9525"/>
          <a:ext cx="3562350" cy="4429125"/>
        </a:xfrm>
        <a:prstGeom prst="rect">
          <a:avLst/>
        </a:prstGeom>
        <a:noFill/>
        <a:ln w="9525" cmpd="sng">
          <a:noFill/>
        </a:ln>
      </xdr:spPr>
    </xdr:pic>
    <xdr:clientData/>
  </xdr:twoCellAnchor>
  <xdr:twoCellAnchor>
    <xdr:from>
      <xdr:col>6</xdr:col>
      <xdr:colOff>142875</xdr:colOff>
      <xdr:row>23</xdr:row>
      <xdr:rowOff>114300</xdr:rowOff>
    </xdr:from>
    <xdr:to>
      <xdr:col>10</xdr:col>
      <xdr:colOff>342900</xdr:colOff>
      <xdr:row>44</xdr:row>
      <xdr:rowOff>133350</xdr:rowOff>
    </xdr:to>
    <xdr:graphicFrame>
      <xdr:nvGraphicFramePr>
        <xdr:cNvPr id="2" name="Chart 2"/>
        <xdr:cNvGraphicFramePr/>
      </xdr:nvGraphicFramePr>
      <xdr:xfrm>
        <a:off x="4886325" y="4791075"/>
        <a:ext cx="3019425" cy="3714750"/>
      </xdr:xfrm>
      <a:graphic>
        <a:graphicData uri="http://schemas.openxmlformats.org/drawingml/2006/chart">
          <c:chart xmlns:c="http://schemas.openxmlformats.org/drawingml/2006/chart" r:id="rId2"/>
        </a:graphicData>
      </a:graphic>
    </xdr:graphicFrame>
    <xdr:clientData/>
  </xdr:twoCellAnchor>
  <xdr:twoCellAnchor>
    <xdr:from>
      <xdr:col>15</xdr:col>
      <xdr:colOff>180975</xdr:colOff>
      <xdr:row>23</xdr:row>
      <xdr:rowOff>66675</xdr:rowOff>
    </xdr:from>
    <xdr:to>
      <xdr:col>19</xdr:col>
      <xdr:colOff>390525</xdr:colOff>
      <xdr:row>44</xdr:row>
      <xdr:rowOff>95250</xdr:rowOff>
    </xdr:to>
    <xdr:graphicFrame>
      <xdr:nvGraphicFramePr>
        <xdr:cNvPr id="3" name="Chart 3"/>
        <xdr:cNvGraphicFramePr/>
      </xdr:nvGraphicFramePr>
      <xdr:xfrm>
        <a:off x="11268075" y="4743450"/>
        <a:ext cx="3028950" cy="3724275"/>
      </xdr:xfrm>
      <a:graphic>
        <a:graphicData uri="http://schemas.openxmlformats.org/drawingml/2006/chart">
          <c:chart xmlns:c="http://schemas.openxmlformats.org/drawingml/2006/chart" r:id="rId3"/>
        </a:graphicData>
      </a:graphic>
    </xdr:graphicFrame>
    <xdr:clientData/>
  </xdr:twoCellAnchor>
  <xdr:twoCellAnchor>
    <xdr:from>
      <xdr:col>16</xdr:col>
      <xdr:colOff>95250</xdr:colOff>
      <xdr:row>28</xdr:row>
      <xdr:rowOff>47625</xdr:rowOff>
    </xdr:from>
    <xdr:to>
      <xdr:col>19</xdr:col>
      <xdr:colOff>257175</xdr:colOff>
      <xdr:row>42</xdr:row>
      <xdr:rowOff>38100</xdr:rowOff>
    </xdr:to>
    <xdr:sp>
      <xdr:nvSpPr>
        <xdr:cNvPr id="4" name="AutoShape 4"/>
        <xdr:cNvSpPr>
          <a:spLocks/>
        </xdr:cNvSpPr>
      </xdr:nvSpPr>
      <xdr:spPr>
        <a:xfrm rot="16200000">
          <a:off x="11887200" y="5724525"/>
          <a:ext cx="2276475" cy="2362200"/>
        </a:xfrm>
        <a:prstGeom prst="rtTriangle">
          <a:avLst/>
        </a:prstGeom>
        <a:solidFill>
          <a:srgbClr val="FCF305">
            <a:alpha val="48000"/>
          </a:srgbClr>
        </a:solid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2</xdr:col>
      <xdr:colOff>152400</xdr:colOff>
      <xdr:row>29</xdr:row>
      <xdr:rowOff>114300</xdr:rowOff>
    </xdr:from>
    <xdr:to>
      <xdr:col>5</xdr:col>
      <xdr:colOff>609600</xdr:colOff>
      <xdr:row>39</xdr:row>
      <xdr:rowOff>28575</xdr:rowOff>
    </xdr:to>
    <xdr:sp>
      <xdr:nvSpPr>
        <xdr:cNvPr id="5" name="AutoShape 5"/>
        <xdr:cNvSpPr>
          <a:spLocks/>
        </xdr:cNvSpPr>
      </xdr:nvSpPr>
      <xdr:spPr>
        <a:xfrm>
          <a:off x="1676400" y="5991225"/>
          <a:ext cx="2971800" cy="1600200"/>
        </a:xfrm>
        <a:prstGeom prst="wedgeRectCallout">
          <a:avLst>
            <a:gd name="adj1" fmla="val -54393"/>
            <a:gd name="adj2" fmla="val -122726"/>
          </a:avLst>
        </a:prstGeom>
        <a:noFill/>
        <a:ln w="25400" cmpd="sng">
          <a:solidFill>
            <a:srgbClr val="808080"/>
          </a:solidFill>
          <a:headEnd type="none"/>
          <a:tailEnd type="none"/>
        </a:ln>
      </xdr:spPr>
      <xdr:txBody>
        <a:bodyPr vertOverflow="clip" wrap="square" lIns="27432" tIns="22860" rIns="0" bIns="0"/>
        <a:p>
          <a:pPr algn="l">
            <a:defRPr/>
          </a:pPr>
          <a:r>
            <a:rPr lang="en-US" cap="none" sz="1200" b="1" i="0" u="none" baseline="0">
              <a:solidFill>
                <a:srgbClr val="0000D4"/>
              </a:solidFill>
              <a:latin typeface="Geneva"/>
              <a:ea typeface="Geneva"/>
              <a:cs typeface="Geneva"/>
            </a:rPr>
            <a:t>Insert income amounts for each of the 20 people here -- be sure to arrange from LOW to HIGH  
</a:t>
          </a:r>
          <a:r>
            <a:rPr lang="en-US" cap="none" sz="1200" b="1" i="0" u="none" baseline="0">
              <a:solidFill>
                <a:srgbClr val="0000D4"/>
              </a:solidFill>
              <a:latin typeface="Geneva"/>
              <a:ea typeface="Geneva"/>
              <a:cs typeface="Geneva"/>
            </a:rPr>
            <a:t>Do NOT enter data in any of the other columns -- those are calculated.
</a:t>
          </a:r>
          <a:r>
            <a:rPr lang="en-US" cap="none" sz="1200" b="1" i="0" u="none" baseline="0">
              <a:solidFill>
                <a:srgbClr val="0000D4"/>
              </a:solidFill>
              <a:latin typeface="Geneva"/>
              <a:ea typeface="Geneva"/>
              <a:cs typeface="Geneva"/>
            </a:rPr>
            <a:t>Try entering both a fairly equal income distribution -- and then try a broadly unequal one.
</a:t>
          </a:r>
        </a:p>
      </xdr:txBody>
    </xdr:sp>
    <xdr:clientData/>
  </xdr:twoCellAnchor>
  <xdr:twoCellAnchor>
    <xdr:from>
      <xdr:col>6</xdr:col>
      <xdr:colOff>342900</xdr:colOff>
      <xdr:row>45</xdr:row>
      <xdr:rowOff>152400</xdr:rowOff>
    </xdr:from>
    <xdr:to>
      <xdr:col>10</xdr:col>
      <xdr:colOff>180975</xdr:colOff>
      <xdr:row>49</xdr:row>
      <xdr:rowOff>38100</xdr:rowOff>
    </xdr:to>
    <xdr:sp>
      <xdr:nvSpPr>
        <xdr:cNvPr id="6" name="AutoShape 6"/>
        <xdr:cNvSpPr>
          <a:spLocks/>
        </xdr:cNvSpPr>
      </xdr:nvSpPr>
      <xdr:spPr>
        <a:xfrm>
          <a:off x="5086350" y="8686800"/>
          <a:ext cx="2657475" cy="533400"/>
        </a:xfrm>
        <a:prstGeom prst="wedgeRectCallout">
          <a:avLst>
            <a:gd name="adj1" fmla="val 26736"/>
            <a:gd name="adj2" fmla="val -345120"/>
          </a:avLst>
        </a:prstGeom>
        <a:noFill/>
        <a:ln w="25400" cmpd="sng">
          <a:solidFill>
            <a:srgbClr val="808080"/>
          </a:solidFill>
          <a:headEnd type="none"/>
          <a:tailEnd type="none"/>
        </a:ln>
      </xdr:spPr>
      <xdr:txBody>
        <a:bodyPr vertOverflow="clip" wrap="square" lIns="27432" tIns="22860" rIns="0" bIns="0"/>
        <a:p>
          <a:pPr algn="l">
            <a:defRPr/>
          </a:pPr>
          <a:r>
            <a:rPr lang="en-US" cap="none" sz="1200" b="1" i="0" u="none" baseline="0">
              <a:solidFill>
                <a:srgbClr val="0000D4"/>
              </a:solidFill>
              <a:latin typeface="Geneva"/>
              <a:ea typeface="Geneva"/>
              <a:cs typeface="Geneva"/>
            </a:rPr>
            <a:t>the LORENZ CURVE -- see how the curve deviates from the line of equality as the gini coefficient increases.
</a:t>
          </a:r>
        </a:p>
      </xdr:txBody>
    </xdr:sp>
    <xdr:clientData/>
  </xdr:twoCellAnchor>
  <xdr:twoCellAnchor>
    <xdr:from>
      <xdr:col>10</xdr:col>
      <xdr:colOff>533400</xdr:colOff>
      <xdr:row>23</xdr:row>
      <xdr:rowOff>66675</xdr:rowOff>
    </xdr:from>
    <xdr:to>
      <xdr:col>15</xdr:col>
      <xdr:colOff>28575</xdr:colOff>
      <xdr:row>44</xdr:row>
      <xdr:rowOff>95250</xdr:rowOff>
    </xdr:to>
    <xdr:graphicFrame>
      <xdr:nvGraphicFramePr>
        <xdr:cNvPr id="7" name="Chart 7"/>
        <xdr:cNvGraphicFramePr/>
      </xdr:nvGraphicFramePr>
      <xdr:xfrm>
        <a:off x="8096250" y="4743450"/>
        <a:ext cx="3019425" cy="3724275"/>
      </xdr:xfrm>
      <a:graphic>
        <a:graphicData uri="http://schemas.openxmlformats.org/drawingml/2006/chart">
          <c:chart xmlns:c="http://schemas.openxmlformats.org/drawingml/2006/chart" r:id="rId4"/>
        </a:graphicData>
      </a:graphic>
    </xdr:graphicFrame>
    <xdr:clientData/>
  </xdr:twoCellAnchor>
  <xdr:oneCellAnchor>
    <xdr:from>
      <xdr:col>6</xdr:col>
      <xdr:colOff>342900</xdr:colOff>
      <xdr:row>33</xdr:row>
      <xdr:rowOff>123825</xdr:rowOff>
    </xdr:from>
    <xdr:ext cx="85725" cy="228600"/>
    <xdr:sp>
      <xdr:nvSpPr>
        <xdr:cNvPr id="8" name="Text Box 8"/>
        <xdr:cNvSpPr txBox="1">
          <a:spLocks noChangeArrowheads="1"/>
        </xdr:cNvSpPr>
      </xdr:nvSpPr>
      <xdr:spPr>
        <a:xfrm>
          <a:off x="5086350" y="6686550"/>
          <a:ext cx="85725" cy="22860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twoCellAnchor>
    <xdr:from>
      <xdr:col>11</xdr:col>
      <xdr:colOff>333375</xdr:colOff>
      <xdr:row>1</xdr:row>
      <xdr:rowOff>85725</xdr:rowOff>
    </xdr:from>
    <xdr:to>
      <xdr:col>17</xdr:col>
      <xdr:colOff>609600</xdr:colOff>
      <xdr:row>7</xdr:row>
      <xdr:rowOff>76200</xdr:rowOff>
    </xdr:to>
    <xdr:sp>
      <xdr:nvSpPr>
        <xdr:cNvPr id="9" name="Text Box 9"/>
        <xdr:cNvSpPr txBox="1">
          <a:spLocks noChangeArrowheads="1"/>
        </xdr:cNvSpPr>
      </xdr:nvSpPr>
      <xdr:spPr>
        <a:xfrm>
          <a:off x="8601075" y="342900"/>
          <a:ext cx="4505325" cy="1209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Geneva"/>
              <a:ea typeface="Geneva"/>
              <a:cs typeface="Geneva"/>
            </a:rPr>
            <a:t>source of formula and text:  U.S. Census Bureau.  The Changing Shape of t he Nation’s Income Distribution, 1947-1998, Curren tPopulationReport, By Arthur F. Jones Jr.and Daniel H. Weinberg, (Issued June 2000)  http://www.census.gov/prod/2000pubs/p60-204.pdf</a:t>
          </a:r>
        </a:p>
      </xdr:txBody>
    </xdr:sp>
    <xdr:clientData/>
  </xdr:twoCellAnchor>
  <xdr:twoCellAnchor>
    <xdr:from>
      <xdr:col>10</xdr:col>
      <xdr:colOff>533400</xdr:colOff>
      <xdr:row>3</xdr:row>
      <xdr:rowOff>0</xdr:rowOff>
    </xdr:from>
    <xdr:to>
      <xdr:col>11</xdr:col>
      <xdr:colOff>400050</xdr:colOff>
      <xdr:row>4</xdr:row>
      <xdr:rowOff>28575</xdr:rowOff>
    </xdr:to>
    <xdr:sp>
      <xdr:nvSpPr>
        <xdr:cNvPr id="10" name="Line 10"/>
        <xdr:cNvSpPr>
          <a:spLocks/>
        </xdr:cNvSpPr>
      </xdr:nvSpPr>
      <xdr:spPr>
        <a:xfrm flipH="1" flipV="1">
          <a:off x="8096250" y="704850"/>
          <a:ext cx="571500" cy="2190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11</xdr:col>
      <xdr:colOff>533400</xdr:colOff>
      <xdr:row>9</xdr:row>
      <xdr:rowOff>161925</xdr:rowOff>
    </xdr:from>
    <xdr:to>
      <xdr:col>16</xdr:col>
      <xdr:colOff>76200</xdr:colOff>
      <xdr:row>18</xdr:row>
      <xdr:rowOff>66675</xdr:rowOff>
    </xdr:to>
    <xdr:sp>
      <xdr:nvSpPr>
        <xdr:cNvPr id="11" name="Text Box 11"/>
        <xdr:cNvSpPr txBox="1">
          <a:spLocks noChangeArrowheads="1"/>
        </xdr:cNvSpPr>
      </xdr:nvSpPr>
      <xdr:spPr>
        <a:xfrm>
          <a:off x="8801100" y="2038350"/>
          <a:ext cx="3067050" cy="1704975"/>
        </a:xfrm>
        <a:prstGeom prst="rect">
          <a:avLst/>
        </a:prstGeom>
        <a:solidFill>
          <a:srgbClr val="CCFFCC"/>
        </a:solidFill>
        <a:ln w="9525" cmpd="sng">
          <a:solidFill>
            <a:srgbClr val="000000"/>
          </a:solidFill>
          <a:headEnd type="none"/>
          <a:tailEnd type="none"/>
        </a:ln>
      </xdr:spPr>
      <xdr:txBody>
        <a:bodyPr vertOverflow="clip" wrap="square" lIns="36576" tIns="32004" rIns="0" bIns="0"/>
        <a:p>
          <a:pPr algn="l">
            <a:defRPr/>
          </a:pPr>
          <a:r>
            <a:rPr lang="en-US" cap="none" sz="1800" b="1" i="0" u="none" baseline="0">
              <a:solidFill>
                <a:srgbClr val="DD0806"/>
              </a:solidFill>
              <a:latin typeface="Geneva"/>
              <a:ea typeface="Geneva"/>
              <a:cs typeface="Geneva"/>
            </a:rPr>
            <a:t>MEASURES OF INEQUALITY/DISPARITY:   how to calculate a Gini Coefficient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21</xdr:row>
      <xdr:rowOff>123825</xdr:rowOff>
    </xdr:from>
    <xdr:to>
      <xdr:col>8</xdr:col>
      <xdr:colOff>542925</xdr:colOff>
      <xdr:row>35</xdr:row>
      <xdr:rowOff>133350</xdr:rowOff>
    </xdr:to>
    <xdr:graphicFrame>
      <xdr:nvGraphicFramePr>
        <xdr:cNvPr id="1" name="Chart 2"/>
        <xdr:cNvGraphicFramePr/>
      </xdr:nvGraphicFramePr>
      <xdr:xfrm>
        <a:off x="5162550" y="4838700"/>
        <a:ext cx="6076950" cy="2609850"/>
      </xdr:xfrm>
      <a:graphic>
        <a:graphicData uri="http://schemas.openxmlformats.org/drawingml/2006/chart">
          <c:chart xmlns:c="http://schemas.openxmlformats.org/drawingml/2006/chart" r:id="rId1"/>
        </a:graphicData>
      </a:graphic>
    </xdr:graphicFrame>
    <xdr:clientData/>
  </xdr:twoCellAnchor>
  <xdr:oneCellAnchor>
    <xdr:from>
      <xdr:col>2</xdr:col>
      <xdr:colOff>295275</xdr:colOff>
      <xdr:row>9</xdr:row>
      <xdr:rowOff>28575</xdr:rowOff>
    </xdr:from>
    <xdr:ext cx="1381125" cy="542925"/>
    <xdr:sp>
      <xdr:nvSpPr>
        <xdr:cNvPr id="2" name="Text Box 3"/>
        <xdr:cNvSpPr txBox="1">
          <a:spLocks noChangeArrowheads="1"/>
        </xdr:cNvSpPr>
      </xdr:nvSpPr>
      <xdr:spPr>
        <a:xfrm>
          <a:off x="4371975" y="1714500"/>
          <a:ext cx="1381125" cy="542925"/>
        </a:xfrm>
        <a:prstGeom prst="rect">
          <a:avLst/>
        </a:prstGeom>
        <a:solidFill>
          <a:srgbClr val="FCF305"/>
        </a:solidFill>
        <a:ln w="9525" cmpd="sng">
          <a:noFill/>
        </a:ln>
      </xdr:spPr>
      <xdr:txBody>
        <a:bodyPr vertOverflow="clip" wrap="square" lIns="27432" tIns="27432" rIns="0" bIns="0">
          <a:spAutoFit/>
        </a:bodyPr>
        <a:p>
          <a:pPr algn="l">
            <a:defRPr/>
          </a:pPr>
          <a:r>
            <a:rPr lang="en-US" cap="none" sz="1800" b="1" i="0" u="none" baseline="0">
              <a:solidFill>
                <a:srgbClr val="000000"/>
              </a:solidFill>
              <a:latin typeface="Arial"/>
              <a:ea typeface="Arial"/>
              <a:cs typeface="Arial"/>
            </a:rPr>
            <a:t>enter data
</a:t>
          </a:r>
          <a:r>
            <a:rPr lang="en-US" cap="none" sz="1800" b="1" i="0" u="none" baseline="0">
              <a:solidFill>
                <a:srgbClr val="000000"/>
              </a:solidFill>
              <a:latin typeface="Arial"/>
              <a:ea typeface="Arial"/>
              <a:cs typeface="Arial"/>
            </a:rPr>
            <a:t>in yellow cells</a:t>
          </a:r>
        </a:p>
      </xdr:txBody>
    </xdr:sp>
    <xdr:clientData/>
  </xdr:oneCellAnchor>
  <xdr:twoCellAnchor>
    <xdr:from>
      <xdr:col>0</xdr:col>
      <xdr:colOff>647700</xdr:colOff>
      <xdr:row>28</xdr:row>
      <xdr:rowOff>85725</xdr:rowOff>
    </xdr:from>
    <xdr:to>
      <xdr:col>2</xdr:col>
      <xdr:colOff>542925</xdr:colOff>
      <xdr:row>39</xdr:row>
      <xdr:rowOff>0</xdr:rowOff>
    </xdr:to>
    <xdr:sp>
      <xdr:nvSpPr>
        <xdr:cNvPr id="3" name="Text Box -1023"/>
        <xdr:cNvSpPr txBox="1">
          <a:spLocks noChangeArrowheads="1"/>
        </xdr:cNvSpPr>
      </xdr:nvSpPr>
      <xdr:spPr>
        <a:xfrm>
          <a:off x="647700" y="6124575"/>
          <a:ext cx="3971925" cy="1838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600" b="0" i="0" u="none" baseline="0">
              <a:solidFill>
                <a:srgbClr val="000000"/>
              </a:solidFill>
              <a:latin typeface="Geneva"/>
              <a:ea typeface="Geneva"/>
              <a:cs typeface="Geneva"/>
            </a:rPr>
            <a:t>NOTES:  
</a:t>
          </a:r>
          <a:r>
            <a:rPr lang="en-US" cap="none" sz="1600" b="0" i="0" u="none" baseline="0">
              <a:solidFill>
                <a:srgbClr val="000000"/>
              </a:solidFill>
              <a:latin typeface="Geneva"/>
              <a:ea typeface="Geneva"/>
              <a:cs typeface="Geneva"/>
            </a:rPr>
            <a:t>1. For the value of "t", we simply  assumed a large sample size (t --&gt; Z), e.g., for 95% confidence interval (2-tailed), t = 1.96.  
</a:t>
          </a:r>
          <a:r>
            <a:rPr lang="en-US" cap="none" sz="1600" b="0" i="0" u="none" baseline="0">
              <a:solidFill>
                <a:srgbClr val="000000"/>
              </a:solidFill>
              <a:latin typeface="Geneva"/>
              <a:ea typeface="Geneva"/>
              <a:cs typeface="Geneva"/>
            </a:rPr>
            <a:t>2. We are also assuming a large population size (M), so that N/M --&gt; 0.  </a:t>
          </a:r>
        </a:p>
      </xdr:txBody>
    </xdr:sp>
    <xdr:clientData/>
  </xdr:twoCellAnchor>
  <xdr:oneCellAnchor>
    <xdr:from>
      <xdr:col>8</xdr:col>
      <xdr:colOff>85725</xdr:colOff>
      <xdr:row>3</xdr:row>
      <xdr:rowOff>38100</xdr:rowOff>
    </xdr:from>
    <xdr:ext cx="3438525" cy="219075"/>
    <xdr:sp>
      <xdr:nvSpPr>
        <xdr:cNvPr id="4" name="Text Box 6"/>
        <xdr:cNvSpPr txBox="1">
          <a:spLocks noChangeArrowheads="1"/>
        </xdr:cNvSpPr>
      </xdr:nvSpPr>
      <xdr:spPr>
        <a:xfrm>
          <a:off x="10782300" y="752475"/>
          <a:ext cx="3438525" cy="219075"/>
        </a:xfrm>
        <a:prstGeom prst="rect">
          <a:avLst/>
        </a:prstGeom>
        <a:solidFill>
          <a:srgbClr val="CCFFCC"/>
        </a:solidFill>
        <a:ln w="9525" cmpd="sng">
          <a:noFill/>
        </a:ln>
      </xdr:spPr>
      <xdr:txBody>
        <a:bodyPr vertOverflow="clip" wrap="square" lIns="18288" tIns="22860" rIns="0" bIns="0">
          <a:spAutoFit/>
        </a:bodyPr>
        <a:p>
          <a:pPr algn="l">
            <a:defRPr/>
          </a:pPr>
          <a:r>
            <a:rPr lang="en-US" cap="none" sz="1200" b="1" i="0" u="none" baseline="0">
              <a:solidFill>
                <a:srgbClr val="000000"/>
              </a:solidFill>
              <a:latin typeface="Geneva"/>
              <a:ea typeface="Geneva"/>
              <a:cs typeface="Geneva"/>
            </a:rPr>
            <a:t>here is the formula to calculate a confidence interval</a:t>
          </a:r>
        </a:p>
      </xdr:txBody>
    </xdr:sp>
    <xdr:clientData/>
  </xdr:oneCellAnchor>
  <xdr:oneCellAnchor>
    <xdr:from>
      <xdr:col>8</xdr:col>
      <xdr:colOff>333375</xdr:colOff>
      <xdr:row>14</xdr:row>
      <xdr:rowOff>276225</xdr:rowOff>
    </xdr:from>
    <xdr:ext cx="1866900" cy="209550"/>
    <xdr:sp>
      <xdr:nvSpPr>
        <xdr:cNvPr id="5" name="Text Box 7"/>
        <xdr:cNvSpPr txBox="1">
          <a:spLocks noChangeArrowheads="1"/>
        </xdr:cNvSpPr>
      </xdr:nvSpPr>
      <xdr:spPr>
        <a:xfrm>
          <a:off x="11029950" y="3057525"/>
          <a:ext cx="1866900" cy="209550"/>
        </a:xfrm>
        <a:prstGeom prst="rect">
          <a:avLst/>
        </a:prstGeom>
        <a:solidFill>
          <a:srgbClr val="CCFFCC"/>
        </a:solidFill>
        <a:ln w="9525" cmpd="sng">
          <a:noFill/>
        </a:ln>
      </xdr:spPr>
      <xdr:txBody>
        <a:bodyPr vertOverflow="clip" wrap="square" lIns="18288" tIns="22860" rIns="0" bIns="0">
          <a:spAutoFit/>
        </a:bodyPr>
        <a:p>
          <a:pPr algn="l">
            <a:defRPr/>
          </a:pPr>
          <a:r>
            <a:rPr lang="en-US" cap="none" sz="1200" b="1" i="0" u="none" baseline="0">
              <a:solidFill>
                <a:srgbClr val="000000"/>
              </a:solidFill>
              <a:latin typeface="Geneva"/>
              <a:ea typeface="Geneva"/>
              <a:cs typeface="Geneva"/>
            </a:rPr>
            <a:t>…solving for n (sample size)</a:t>
          </a:r>
        </a:p>
      </xdr:txBody>
    </xdr:sp>
    <xdr:clientData/>
  </xdr:oneCellAnchor>
  <xdr:oneCellAnchor>
    <xdr:from>
      <xdr:col>8</xdr:col>
      <xdr:colOff>600075</xdr:colOff>
      <xdr:row>23</xdr:row>
      <xdr:rowOff>123825</xdr:rowOff>
    </xdr:from>
    <xdr:ext cx="3543300" cy="628650"/>
    <xdr:sp>
      <xdr:nvSpPr>
        <xdr:cNvPr id="6" name="Text Box 8"/>
        <xdr:cNvSpPr txBox="1">
          <a:spLocks noChangeArrowheads="1"/>
        </xdr:cNvSpPr>
      </xdr:nvSpPr>
      <xdr:spPr>
        <a:xfrm>
          <a:off x="11296650" y="5200650"/>
          <a:ext cx="3543300" cy="628650"/>
        </a:xfrm>
        <a:prstGeom prst="rect">
          <a:avLst/>
        </a:prstGeom>
        <a:solidFill>
          <a:srgbClr val="CCFFCC"/>
        </a:solidFill>
        <a:ln w="9525" cmpd="sng">
          <a:noFill/>
        </a:ln>
      </xdr:spPr>
      <xdr:txBody>
        <a:bodyPr vertOverflow="clip" wrap="square" lIns="18288" tIns="22860" rIns="0" bIns="0">
          <a:spAutoFit/>
        </a:bodyPr>
        <a:p>
          <a:pPr algn="l">
            <a:defRPr/>
          </a:pPr>
          <a:r>
            <a:rPr lang="en-US" cap="none" sz="1200" b="1" i="0" u="none" baseline="0">
              <a:solidFill>
                <a:srgbClr val="000000"/>
              </a:solidFill>
              <a:latin typeface="Geneva"/>
              <a:ea typeface="Geneva"/>
              <a:cs typeface="Geneva"/>
            </a:rPr>
            <a:t>…leads to this equation (so, to estimate sample
</a:t>
          </a:r>
          <a:r>
            <a:rPr lang="en-US" cap="none" sz="1200" b="1" i="0" u="none" baseline="0">
              <a:solidFill>
                <a:srgbClr val="000000"/>
              </a:solidFill>
              <a:latin typeface="Geneva"/>
              <a:ea typeface="Geneva"/>
              <a:cs typeface="Geneva"/>
            </a:rPr>
            <a:t>size, you need to know Stdev, the confidence interval,
</a:t>
          </a:r>
          <a:r>
            <a:rPr lang="en-US" cap="none" sz="1200" b="1" i="0" u="none" baseline="0">
              <a:solidFill>
                <a:srgbClr val="000000"/>
              </a:solidFill>
              <a:latin typeface="Geneva"/>
              <a:ea typeface="Geneva"/>
              <a:cs typeface="Geneva"/>
            </a:rPr>
            <a:t>and the value of t.</a:t>
          </a:r>
        </a:p>
      </xdr:txBody>
    </xdr:sp>
    <xdr:clientData/>
  </xdr:oneCellAnchor>
  <xdr:twoCellAnchor>
    <xdr:from>
      <xdr:col>2</xdr:col>
      <xdr:colOff>133350</xdr:colOff>
      <xdr:row>23</xdr:row>
      <xdr:rowOff>47625</xdr:rowOff>
    </xdr:from>
    <xdr:to>
      <xdr:col>2</xdr:col>
      <xdr:colOff>828675</xdr:colOff>
      <xdr:row>24</xdr:row>
      <xdr:rowOff>38100</xdr:rowOff>
    </xdr:to>
    <xdr:sp>
      <xdr:nvSpPr>
        <xdr:cNvPr id="7" name="AutoShape 9"/>
        <xdr:cNvSpPr>
          <a:spLocks/>
        </xdr:cNvSpPr>
      </xdr:nvSpPr>
      <xdr:spPr>
        <a:xfrm>
          <a:off x="4210050" y="5124450"/>
          <a:ext cx="695325" cy="304800"/>
        </a:xfrm>
        <a:prstGeom prst="leftArrow">
          <a:avLst/>
        </a:prstGeom>
        <a:solidFill>
          <a:srgbClr val="DD0806"/>
        </a:solid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20</xdr:row>
      <xdr:rowOff>0</xdr:rowOff>
    </xdr:from>
    <xdr:to>
      <xdr:col>8</xdr:col>
      <xdr:colOff>552450</xdr:colOff>
      <xdr:row>34</xdr:row>
      <xdr:rowOff>9525</xdr:rowOff>
    </xdr:to>
    <xdr:graphicFrame>
      <xdr:nvGraphicFramePr>
        <xdr:cNvPr id="1" name="Chart 2"/>
        <xdr:cNvGraphicFramePr/>
      </xdr:nvGraphicFramePr>
      <xdr:xfrm>
        <a:off x="2495550" y="4648200"/>
        <a:ext cx="6067425" cy="2419350"/>
      </xdr:xfrm>
      <a:graphic>
        <a:graphicData uri="http://schemas.openxmlformats.org/drawingml/2006/chart">
          <c:chart xmlns:c="http://schemas.openxmlformats.org/drawingml/2006/chart" r:id="rId1"/>
        </a:graphicData>
      </a:graphic>
    </xdr:graphicFrame>
    <xdr:clientData/>
  </xdr:twoCellAnchor>
  <xdr:oneCellAnchor>
    <xdr:from>
      <xdr:col>3</xdr:col>
      <xdr:colOff>495300</xdr:colOff>
      <xdr:row>3</xdr:row>
      <xdr:rowOff>104775</xdr:rowOff>
    </xdr:from>
    <xdr:ext cx="1371600" cy="590550"/>
    <xdr:sp>
      <xdr:nvSpPr>
        <xdr:cNvPr id="2" name="Text Box 4"/>
        <xdr:cNvSpPr txBox="1">
          <a:spLocks noChangeArrowheads="1"/>
        </xdr:cNvSpPr>
      </xdr:nvSpPr>
      <xdr:spPr>
        <a:xfrm>
          <a:off x="2724150" y="819150"/>
          <a:ext cx="1371600" cy="590550"/>
        </a:xfrm>
        <a:prstGeom prst="rect">
          <a:avLst/>
        </a:prstGeom>
        <a:solidFill>
          <a:srgbClr val="FCF305"/>
        </a:solidFill>
        <a:ln w="9525" cmpd="sng">
          <a:noFill/>
        </a:ln>
      </xdr:spPr>
      <xdr:txBody>
        <a:bodyPr vertOverflow="clip" wrap="square" lIns="27432" tIns="27432" rIns="0" bIns="0">
          <a:spAutoFit/>
        </a:bodyPr>
        <a:p>
          <a:pPr algn="l">
            <a:defRPr/>
          </a:pPr>
          <a:r>
            <a:rPr lang="en-US" cap="none" sz="1800" b="1" i="0" u="none" baseline="0">
              <a:solidFill>
                <a:srgbClr val="000000"/>
              </a:solidFill>
              <a:latin typeface="Arial"/>
              <a:ea typeface="Arial"/>
              <a:cs typeface="Arial"/>
            </a:rPr>
            <a:t>enter data
</a:t>
          </a:r>
          <a:r>
            <a:rPr lang="en-US" cap="none" sz="1800" b="1" i="0" u="none" baseline="0">
              <a:solidFill>
                <a:srgbClr val="000000"/>
              </a:solidFill>
              <a:latin typeface="Arial"/>
              <a:ea typeface="Arial"/>
              <a:cs typeface="Arial"/>
            </a:rPr>
            <a:t>in yellow cells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571500</xdr:colOff>
      <xdr:row>3</xdr:row>
      <xdr:rowOff>285750</xdr:rowOff>
    </xdr:from>
    <xdr:ext cx="1352550" cy="514350"/>
    <xdr:sp>
      <xdr:nvSpPr>
        <xdr:cNvPr id="1" name="Text Box 5"/>
        <xdr:cNvSpPr txBox="1">
          <a:spLocks noChangeArrowheads="1"/>
        </xdr:cNvSpPr>
      </xdr:nvSpPr>
      <xdr:spPr>
        <a:xfrm>
          <a:off x="5715000" y="1228725"/>
          <a:ext cx="1352550" cy="514350"/>
        </a:xfrm>
        <a:prstGeom prst="rect">
          <a:avLst/>
        </a:prstGeom>
        <a:solidFill>
          <a:srgbClr val="FCF305"/>
        </a:solidFill>
        <a:ln w="9525" cmpd="sng">
          <a:noFill/>
        </a:ln>
      </xdr:spPr>
      <xdr:txBody>
        <a:bodyPr vertOverflow="clip" wrap="square" lIns="27432" tIns="27432" rIns="0" bIns="0">
          <a:spAutoFit/>
        </a:bodyPr>
        <a:p>
          <a:pPr algn="l">
            <a:defRPr/>
          </a:pPr>
          <a:r>
            <a:rPr lang="en-US" cap="none" sz="1800" b="1" i="0" u="none" baseline="0">
              <a:solidFill>
                <a:srgbClr val="000000"/>
              </a:solidFill>
              <a:latin typeface="Arial"/>
              <a:ea typeface="Arial"/>
              <a:cs typeface="Arial"/>
            </a:rPr>
            <a:t>enter data
</a:t>
          </a:r>
          <a:r>
            <a:rPr lang="en-US" cap="none" sz="1800" b="1" i="0" u="none" baseline="0">
              <a:solidFill>
                <a:srgbClr val="000000"/>
              </a:solidFill>
              <a:latin typeface="Arial"/>
              <a:ea typeface="Arial"/>
              <a:cs typeface="Arial"/>
            </a:rPr>
            <a:t>in yellow cells</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0.41875</cdr:y>
    </cdr:from>
    <cdr:to>
      <cdr:x>0.8875</cdr:x>
      <cdr:y>0.467</cdr:y>
    </cdr:to>
    <cdr:sp>
      <cdr:nvSpPr>
        <cdr:cNvPr id="1" name="Text Box 1"/>
        <cdr:cNvSpPr txBox="1">
          <a:spLocks noChangeArrowheads="1"/>
        </cdr:cNvSpPr>
      </cdr:nvSpPr>
      <cdr:spPr>
        <a:xfrm>
          <a:off x="7239000" y="2914650"/>
          <a:ext cx="2219325" cy="333375"/>
        </a:xfrm>
        <a:prstGeom prst="rect">
          <a:avLst/>
        </a:prstGeom>
        <a:noFill/>
        <a:ln w="9525" cmpd="sng">
          <a:noFill/>
        </a:ln>
      </cdr:spPr>
      <cdr:txBody>
        <a:bodyPr vertOverflow="clip" wrap="square" lIns="36576" tIns="27432" rIns="0" bIns="0"/>
        <a:p>
          <a:pPr algn="l">
            <a:defRPr/>
          </a:pPr>
          <a:r>
            <a:rPr lang="en-US" cap="none" sz="1625" b="1" i="0" u="none" baseline="0">
              <a:solidFill>
                <a:srgbClr val="000000"/>
              </a:solidFill>
              <a:latin typeface="Geneva"/>
              <a:ea typeface="Geneva"/>
              <a:cs typeface="Geneva"/>
            </a:rPr>
            <a:t>Degrees of freedom</a:t>
          </a:r>
        </a:p>
      </cdr:txBody>
    </cdr:sp>
  </cdr:relSizeAnchor>
  <cdr:relSizeAnchor xmlns:cdr="http://schemas.openxmlformats.org/drawingml/2006/chartDrawing">
    <cdr:from>
      <cdr:x>0.101</cdr:x>
      <cdr:y>0.82625</cdr:y>
    </cdr:from>
    <cdr:to>
      <cdr:x>0.9665</cdr:x>
      <cdr:y>0.82625</cdr:y>
    </cdr:to>
    <cdr:sp>
      <cdr:nvSpPr>
        <cdr:cNvPr id="2" name="Line 2"/>
        <cdr:cNvSpPr>
          <a:spLocks/>
        </cdr:cNvSpPr>
      </cdr:nvSpPr>
      <cdr:spPr>
        <a:xfrm>
          <a:off x="1076325" y="5753100"/>
          <a:ext cx="9220200" cy="0"/>
        </a:xfrm>
        <a:prstGeom prst="line">
          <a:avLst/>
        </a:prstGeom>
        <a:noFill/>
        <a:ln w="19050" cmpd="sng">
          <a:solidFill>
            <a:srgbClr val="DD0806"/>
          </a:solidFill>
          <a:headEnd type="none"/>
          <a:tailEnd type="none"/>
        </a:ln>
      </cdr:spPr>
      <cdr:txBody>
        <a:bodyPr vertOverflow="clip" wrap="square" lIns="91440" tIns="45720" rIns="91440" bIns="45720"/>
        <a:p>
          <a:pPr algn="l">
            <a:defRPr/>
          </a:pPr>
          <a:r>
            <a:rPr lang="en-US" cap="none" u="none" baseline="0">
              <a:latin typeface="Geneva"/>
              <a:ea typeface="Geneva"/>
              <a:cs typeface="Geneva"/>
            </a:rPr>
            <a:t/>
          </a:r>
        </a:p>
      </cdr:txBody>
    </cdr:sp>
  </cdr:relSizeAnchor>
  <cdr:relSizeAnchor xmlns:cdr="http://schemas.openxmlformats.org/drawingml/2006/chartDrawing">
    <cdr:from>
      <cdr:x>0.11075</cdr:x>
      <cdr:y>0.7545</cdr:y>
    </cdr:from>
    <cdr:to>
      <cdr:x>0.41325</cdr:x>
      <cdr:y>0.81825</cdr:y>
    </cdr:to>
    <cdr:sp>
      <cdr:nvSpPr>
        <cdr:cNvPr id="3" name="Text Box 3"/>
        <cdr:cNvSpPr txBox="1">
          <a:spLocks noChangeArrowheads="1"/>
        </cdr:cNvSpPr>
      </cdr:nvSpPr>
      <cdr:spPr>
        <a:xfrm>
          <a:off x="1171575" y="5257800"/>
          <a:ext cx="3219450" cy="447675"/>
        </a:xfrm>
        <a:prstGeom prst="rect">
          <a:avLst/>
        </a:prstGeom>
        <a:noFill/>
        <a:ln w="9525" cmpd="sng">
          <a:noFill/>
        </a:ln>
      </cdr:spPr>
      <cdr:txBody>
        <a:bodyPr vertOverflow="clip" wrap="square" lIns="27432" tIns="22860" rIns="0" bIns="0"/>
        <a:p>
          <a:pPr algn="l">
            <a:defRPr/>
          </a:pPr>
          <a:r>
            <a:rPr lang="en-US" cap="none" sz="1400" b="1" i="0" u="none" baseline="0">
              <a:solidFill>
                <a:srgbClr val="DD0806"/>
              </a:solidFill>
            </a:rPr>
            <a:t>the 0.05 level is by convention used as the threshold of statistical significance (though sometimes we use an even more strict level, such as 0.01 or even 0.001</a:t>
          </a:r>
        </a:p>
      </cdr:txBody>
    </cdr:sp>
  </cdr:relSizeAnchor>
  <cdr:relSizeAnchor xmlns:cdr="http://schemas.openxmlformats.org/drawingml/2006/chartDrawing">
    <cdr:from>
      <cdr:x>0.40275</cdr:x>
      <cdr:y>0.799</cdr:y>
    </cdr:from>
    <cdr:to>
      <cdr:x>0.4185</cdr:x>
      <cdr:y>0.82625</cdr:y>
    </cdr:to>
    <cdr:sp>
      <cdr:nvSpPr>
        <cdr:cNvPr id="4" name="Line 4"/>
        <cdr:cNvSpPr>
          <a:spLocks/>
        </cdr:cNvSpPr>
      </cdr:nvSpPr>
      <cdr:spPr>
        <a:xfrm>
          <a:off x="4286250" y="5562600"/>
          <a:ext cx="171450" cy="190500"/>
        </a:xfrm>
        <a:prstGeom prst="line">
          <a:avLst/>
        </a:prstGeom>
        <a:noFill/>
        <a:ln w="15875" cmpd="sng">
          <a:solidFill>
            <a:srgbClr val="000000"/>
          </a:solidFill>
          <a:headEnd type="none"/>
          <a:tailEnd type="triangle"/>
        </a:ln>
      </cdr:spPr>
      <cdr:txBody>
        <a:bodyPr vertOverflow="clip" wrap="square" lIns="91440" tIns="45720" rIns="91440" bIns="45720"/>
        <a:p>
          <a:pPr algn="l">
            <a:defRPr/>
          </a:pPr>
          <a:r>
            <a:rPr lang="en-US" cap="none" u="none" baseline="0">
              <a:latin typeface="Geneva"/>
              <a:ea typeface="Geneva"/>
              <a:cs typeface="Geneva"/>
            </a:rPr>
            <a:t/>
          </a:r>
        </a:p>
      </cdr:txBody>
    </cdr:sp>
  </cdr:relSizeAnchor>
  <cdr:relSizeAnchor xmlns:cdr="http://schemas.openxmlformats.org/drawingml/2006/chartDrawing">
    <cdr:from>
      <cdr:x>0.6655</cdr:x>
      <cdr:y>0.776</cdr:y>
    </cdr:from>
    <cdr:to>
      <cdr:x>0.6925</cdr:x>
      <cdr:y>0.82625</cdr:y>
    </cdr:to>
    <cdr:sp>
      <cdr:nvSpPr>
        <cdr:cNvPr id="5" name="Line 5"/>
        <cdr:cNvSpPr>
          <a:spLocks/>
        </cdr:cNvSpPr>
      </cdr:nvSpPr>
      <cdr:spPr>
        <a:xfrm flipH="1">
          <a:off x="7086600" y="5410200"/>
          <a:ext cx="285750" cy="352425"/>
        </a:xfrm>
        <a:prstGeom prst="line">
          <a:avLst/>
        </a:prstGeom>
        <a:noFill/>
        <a:ln w="25400" cmpd="sng">
          <a:solidFill>
            <a:srgbClr val="000000"/>
          </a:solidFill>
          <a:headEnd type="none"/>
          <a:tailEnd type="triangle"/>
        </a:ln>
      </cdr:spPr>
      <cdr:txBody>
        <a:bodyPr vertOverflow="clip" wrap="square" lIns="91440" tIns="45720" rIns="91440" bIns="45720"/>
        <a:p>
          <a:pPr algn="l">
            <a:defRPr/>
          </a:pPr>
          <a:r>
            <a:rPr lang="en-US" cap="none" u="none" baseline="0">
              <a:latin typeface="Geneva"/>
              <a:ea typeface="Geneva"/>
              <a:cs typeface="Geneva"/>
            </a:rPr>
            <a:t/>
          </a:r>
        </a:p>
      </cdr:txBody>
    </cdr:sp>
  </cdr:relSizeAnchor>
  <cdr:relSizeAnchor xmlns:cdr="http://schemas.openxmlformats.org/drawingml/2006/chartDrawing">
    <cdr:from>
      <cdr:x>0.60225</cdr:x>
      <cdr:y>0.68225</cdr:y>
    </cdr:from>
    <cdr:to>
      <cdr:x>0.7965</cdr:x>
      <cdr:y>0.7725</cdr:y>
    </cdr:to>
    <cdr:sp>
      <cdr:nvSpPr>
        <cdr:cNvPr id="6" name="Text Box 8"/>
        <cdr:cNvSpPr txBox="1">
          <a:spLocks noChangeArrowheads="1"/>
        </cdr:cNvSpPr>
      </cdr:nvSpPr>
      <cdr:spPr>
        <a:xfrm>
          <a:off x="6410325" y="4752975"/>
          <a:ext cx="2066925" cy="628650"/>
        </a:xfrm>
        <a:prstGeom prst="rect">
          <a:avLst/>
        </a:prstGeom>
        <a:noFill/>
        <a:ln w="9525" cmpd="sng">
          <a:noFill/>
        </a:ln>
      </cdr:spPr>
      <cdr:txBody>
        <a:bodyPr vertOverflow="clip" wrap="square" lIns="27432" tIns="22860" rIns="0" bIns="0"/>
        <a:p>
          <a:pPr algn="l">
            <a:defRPr/>
          </a:pPr>
          <a:r>
            <a:rPr lang="en-US" cap="none" sz="1400" b="1" i="0" u="none" baseline="0">
              <a:solidFill>
                <a:srgbClr val="000000"/>
              </a:solidFill>
            </a:rPr>
            <a:t>…  when the sample size gets large (e.g., over 50 - 100), then the critical t level (.05, 2 tail) approaches 1.96</a:t>
          </a:r>
        </a:p>
      </cdr:txBody>
    </cdr:sp>
  </cdr:relSizeAnchor>
  <cdr:relSizeAnchor xmlns:cdr="http://schemas.openxmlformats.org/drawingml/2006/chartDrawing">
    <cdr:from>
      <cdr:x>0.60225</cdr:x>
      <cdr:y>0.63</cdr:y>
    </cdr:from>
    <cdr:to>
      <cdr:x>0.7965</cdr:x>
      <cdr:y>0.684</cdr:y>
    </cdr:to>
    <cdr:sp>
      <cdr:nvSpPr>
        <cdr:cNvPr id="7" name="Text Box 9"/>
        <cdr:cNvSpPr txBox="1">
          <a:spLocks noChangeArrowheads="1"/>
        </cdr:cNvSpPr>
      </cdr:nvSpPr>
      <cdr:spPr>
        <a:xfrm>
          <a:off x="6410325" y="4391025"/>
          <a:ext cx="2066925" cy="381000"/>
        </a:xfrm>
        <a:prstGeom prst="rect">
          <a:avLst/>
        </a:prstGeom>
        <a:noFill/>
        <a:ln w="9525" cmpd="sng">
          <a:noFill/>
        </a:ln>
      </cdr:spPr>
      <cdr:txBody>
        <a:bodyPr vertOverflow="clip" wrap="square" lIns="27432" tIns="22860" rIns="0" bIns="0"/>
        <a:p>
          <a:pPr algn="l">
            <a:defRPr/>
          </a:pPr>
          <a:r>
            <a:rPr lang="en-US" cap="none" sz="1400" b="1" i="0" u="none" baseline="0">
              <a:solidFill>
                <a:srgbClr val="000000"/>
              </a:solidFill>
            </a:rPr>
            <a:t>the larger the sample size, the lower the value of the critical 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85725</xdr:rowOff>
    </xdr:from>
    <xdr:to>
      <xdr:col>13</xdr:col>
      <xdr:colOff>219075</xdr:colOff>
      <xdr:row>46</xdr:row>
      <xdr:rowOff>95250</xdr:rowOff>
    </xdr:to>
    <xdr:graphicFrame>
      <xdr:nvGraphicFramePr>
        <xdr:cNvPr id="1" name="Chart 1"/>
        <xdr:cNvGraphicFramePr/>
      </xdr:nvGraphicFramePr>
      <xdr:xfrm>
        <a:off x="76200" y="571500"/>
        <a:ext cx="10658475" cy="6972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0.02625</cdr:x>
      <cdr:y>0.11425</cdr:y>
    </cdr:from>
    <cdr:to>
      <cdr:x>0.3325</cdr:x>
      <cdr:y>0.26925</cdr:y>
    </cdr:to>
    <cdr:sp>
      <cdr:nvSpPr>
        <cdr:cNvPr id="1" name="Text Box 2"/>
        <cdr:cNvSpPr txBox="1">
          <a:spLocks noChangeArrowheads="1"/>
        </cdr:cNvSpPr>
      </cdr:nvSpPr>
      <cdr:spPr>
        <a:xfrm>
          <a:off x="95250" y="257175"/>
          <a:ext cx="1133475" cy="352425"/>
        </a:xfrm>
        <a:prstGeom prst="rect">
          <a:avLst/>
        </a:prstGeom>
        <a:noFill/>
        <a:ln w="9525" cmpd="sng">
          <a:noFill/>
        </a:ln>
      </cdr:spPr>
      <cdr:txBody>
        <a:bodyPr vertOverflow="clip" wrap="square" lIns="27432" tIns="22860" rIns="0" bIns="0"/>
        <a:p>
          <a:pPr algn="l">
            <a:defRPr/>
          </a:pPr>
          <a:r>
            <a:rPr lang="en-US" cap="none" sz="1100" b="1" i="0" u="none" baseline="0">
              <a:solidFill>
                <a:srgbClr val="000000"/>
              </a:solidFill>
              <a:latin typeface="Geneva"/>
              <a:ea typeface="Geneva"/>
              <a:cs typeface="Geneva"/>
            </a:rPr>
            <a:t>female</a:t>
          </a:r>
        </a:p>
      </cdr:txBody>
    </cdr:sp>
  </cdr:relSizeAnchor>
  <cdr:relSizeAnchor xmlns:cdr="http://schemas.openxmlformats.org/drawingml/2006/chartDrawing">
    <cdr:from>
      <cdr:x>0.02575</cdr:x>
      <cdr:y>0.61925</cdr:y>
    </cdr:from>
    <cdr:to>
      <cdr:x>0.33175</cdr:x>
      <cdr:y>0.7745</cdr:y>
    </cdr:to>
    <cdr:sp>
      <cdr:nvSpPr>
        <cdr:cNvPr id="2" name="Text Box 3"/>
        <cdr:cNvSpPr txBox="1">
          <a:spLocks noChangeArrowheads="1"/>
        </cdr:cNvSpPr>
      </cdr:nvSpPr>
      <cdr:spPr>
        <a:xfrm>
          <a:off x="95250" y="1390650"/>
          <a:ext cx="1133475" cy="352425"/>
        </a:xfrm>
        <a:prstGeom prst="rect">
          <a:avLst/>
        </a:prstGeom>
        <a:noFill/>
        <a:ln w="9525" cmpd="sng">
          <a:noFill/>
        </a:ln>
      </cdr:spPr>
      <cdr:txBody>
        <a:bodyPr vertOverflow="clip" wrap="square" lIns="27432" tIns="22860" rIns="0" bIns="0"/>
        <a:p>
          <a:pPr algn="l">
            <a:defRPr/>
          </a:pPr>
          <a:r>
            <a:rPr lang="en-US" cap="none" sz="1100" b="1" i="0" u="none" baseline="0">
              <a:solidFill>
                <a:srgbClr val="000000"/>
              </a:solidFill>
              <a:latin typeface="Geneva"/>
              <a:ea typeface="Geneva"/>
              <a:cs typeface="Geneva"/>
            </a:rPr>
            <a:t>Male</a:t>
          </a:r>
        </a:p>
      </cdr:txBody>
    </cdr:sp>
  </cdr:relSizeAnchor>
  <cdr:relSizeAnchor xmlns:cdr="http://schemas.openxmlformats.org/drawingml/2006/chartDrawing">
    <cdr:from>
      <cdr:x>0.60475</cdr:x>
      <cdr:y>0.144</cdr:y>
    </cdr:from>
    <cdr:to>
      <cdr:x>0.73725</cdr:x>
      <cdr:y>0.21275</cdr:y>
    </cdr:to>
    <cdr:sp>
      <cdr:nvSpPr>
        <cdr:cNvPr id="3" name="Text Box 4"/>
        <cdr:cNvSpPr txBox="1">
          <a:spLocks noChangeArrowheads="1"/>
        </cdr:cNvSpPr>
      </cdr:nvSpPr>
      <cdr:spPr>
        <a:xfrm>
          <a:off x="2238375" y="323850"/>
          <a:ext cx="495300" cy="1524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Geneva"/>
              <a:ea typeface="Geneva"/>
              <a:cs typeface="Geneva"/>
            </a:rPr>
            <a:t>mean</a:t>
          </a:r>
        </a:p>
      </cdr:txBody>
    </cdr:sp>
  </cdr:relSizeAnchor>
  <cdr:relSizeAnchor xmlns:cdr="http://schemas.openxmlformats.org/drawingml/2006/chartDrawing">
    <cdr:from>
      <cdr:x>0.574</cdr:x>
      <cdr:y>0.66125</cdr:y>
    </cdr:from>
    <cdr:to>
      <cdr:x>0.70575</cdr:x>
      <cdr:y>0.73</cdr:y>
    </cdr:to>
    <cdr:sp>
      <cdr:nvSpPr>
        <cdr:cNvPr id="4" name="Text Box 5"/>
        <cdr:cNvSpPr txBox="1">
          <a:spLocks noChangeArrowheads="1"/>
        </cdr:cNvSpPr>
      </cdr:nvSpPr>
      <cdr:spPr>
        <a:xfrm>
          <a:off x="2124075" y="1485900"/>
          <a:ext cx="485775" cy="1524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Geneva"/>
              <a:ea typeface="Geneva"/>
              <a:cs typeface="Geneva"/>
            </a:rPr>
            <a:t>mean</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0.12</cdr:y>
    </cdr:from>
    <cdr:to>
      <cdr:x>0.34425</cdr:x>
      <cdr:y>0.274</cdr:y>
    </cdr:to>
    <cdr:sp>
      <cdr:nvSpPr>
        <cdr:cNvPr id="1" name="Text Box 1"/>
        <cdr:cNvSpPr txBox="1">
          <a:spLocks noChangeArrowheads="1"/>
        </cdr:cNvSpPr>
      </cdr:nvSpPr>
      <cdr:spPr>
        <a:xfrm>
          <a:off x="38100" y="266700"/>
          <a:ext cx="1162050" cy="352425"/>
        </a:xfrm>
        <a:prstGeom prst="rect">
          <a:avLst/>
        </a:prstGeom>
        <a:noFill/>
        <a:ln w="9525" cmpd="sng">
          <a:noFill/>
        </a:ln>
      </cdr:spPr>
      <cdr:txBody>
        <a:bodyPr vertOverflow="clip" wrap="square" lIns="27432" tIns="18288" rIns="0" bIns="0"/>
        <a:p>
          <a:pPr algn="l">
            <a:defRPr/>
          </a:pPr>
          <a:r>
            <a:rPr lang="en-US" cap="none" sz="1000" b="1" i="0" u="none" baseline="0">
              <a:solidFill>
                <a:srgbClr val="000000"/>
              </a:solidFill>
              <a:latin typeface="Geneva"/>
              <a:ea typeface="Geneva"/>
              <a:cs typeface="Geneva"/>
            </a:rPr>
            <a:t>female</a:t>
          </a:r>
        </a:p>
      </cdr:txBody>
    </cdr:sp>
  </cdr:relSizeAnchor>
  <cdr:relSizeAnchor xmlns:cdr="http://schemas.openxmlformats.org/drawingml/2006/chartDrawing">
    <cdr:from>
      <cdr:x>0.01125</cdr:x>
      <cdr:y>0.721</cdr:y>
    </cdr:from>
    <cdr:to>
      <cdr:x>0.34425</cdr:x>
      <cdr:y>0.87525</cdr:y>
    </cdr:to>
    <cdr:sp>
      <cdr:nvSpPr>
        <cdr:cNvPr id="2" name="Text Box 2"/>
        <cdr:cNvSpPr txBox="1">
          <a:spLocks noChangeArrowheads="1"/>
        </cdr:cNvSpPr>
      </cdr:nvSpPr>
      <cdr:spPr>
        <a:xfrm>
          <a:off x="38100" y="1628775"/>
          <a:ext cx="1162050" cy="352425"/>
        </a:xfrm>
        <a:prstGeom prst="rect">
          <a:avLst/>
        </a:prstGeom>
        <a:noFill/>
        <a:ln w="9525" cmpd="sng">
          <a:noFill/>
        </a:ln>
      </cdr:spPr>
      <cdr:txBody>
        <a:bodyPr vertOverflow="clip" wrap="square" lIns="27432" tIns="18288" rIns="0" bIns="0"/>
        <a:p>
          <a:pPr algn="l">
            <a:defRPr/>
          </a:pPr>
          <a:r>
            <a:rPr lang="en-US" cap="none" sz="1000" b="1" i="0" u="none" baseline="0">
              <a:solidFill>
                <a:srgbClr val="000000"/>
              </a:solidFill>
              <a:latin typeface="Geneva"/>
              <a:ea typeface="Geneva"/>
              <a:cs typeface="Geneva"/>
            </a:rPr>
            <a:t>Male</a:t>
          </a:r>
        </a:p>
      </cdr:txBody>
    </cdr:sp>
  </cdr:relSizeAnchor>
  <cdr:relSizeAnchor xmlns:cdr="http://schemas.openxmlformats.org/drawingml/2006/chartDrawing">
    <cdr:from>
      <cdr:x>0.561</cdr:x>
      <cdr:y>0.198</cdr:y>
    </cdr:from>
    <cdr:to>
      <cdr:x>0.74725</cdr:x>
      <cdr:y>0.361</cdr:y>
    </cdr:to>
    <cdr:sp>
      <cdr:nvSpPr>
        <cdr:cNvPr id="3" name="Text Box 3"/>
        <cdr:cNvSpPr txBox="1">
          <a:spLocks noChangeArrowheads="1"/>
        </cdr:cNvSpPr>
      </cdr:nvSpPr>
      <cdr:spPr>
        <a:xfrm>
          <a:off x="1952625" y="447675"/>
          <a:ext cx="647700" cy="3714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Geneva"/>
              <a:ea typeface="Geneva"/>
              <a:cs typeface="Geneva"/>
            </a:rPr>
            <a:t>mean</a:t>
          </a:r>
        </a:p>
      </cdr:txBody>
    </cdr:sp>
  </cdr:relSizeAnchor>
  <cdr:relSizeAnchor xmlns:cdr="http://schemas.openxmlformats.org/drawingml/2006/chartDrawing">
    <cdr:from>
      <cdr:x>0.56175</cdr:x>
      <cdr:y>0.71675</cdr:y>
    </cdr:from>
    <cdr:to>
      <cdr:x>0.73125</cdr:x>
      <cdr:y>0.8435</cdr:y>
    </cdr:to>
    <cdr:sp>
      <cdr:nvSpPr>
        <cdr:cNvPr id="4" name="Text Box 4"/>
        <cdr:cNvSpPr txBox="1">
          <a:spLocks noChangeArrowheads="1"/>
        </cdr:cNvSpPr>
      </cdr:nvSpPr>
      <cdr:spPr>
        <a:xfrm>
          <a:off x="1962150" y="1619250"/>
          <a:ext cx="590550" cy="2857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Geneva"/>
              <a:ea typeface="Geneva"/>
              <a:cs typeface="Geneva"/>
            </a:rPr>
            <a:t>mean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7.vml" /><Relationship Id="rId4" Type="http://schemas.openxmlformats.org/officeDocument/2006/relationships/drawing" Target="../drawings/drawing1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8.vml" /><Relationship Id="rId3" Type="http://schemas.openxmlformats.org/officeDocument/2006/relationships/drawing" Target="../drawings/drawing21.xml"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9.vml" /><Relationship Id="rId3" Type="http://schemas.openxmlformats.org/officeDocument/2006/relationships/drawing" Target="../drawings/drawing22.xml"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oleObject" Target="../embeddings/oleObject_18_1.bin" /><Relationship Id="rId3" Type="http://schemas.openxmlformats.org/officeDocument/2006/relationships/oleObject" Target="../embeddings/oleObject_18_2.bin" /><Relationship Id="rId4" Type="http://schemas.openxmlformats.org/officeDocument/2006/relationships/vmlDrawing" Target="../drawings/vmlDrawing10.vml" /><Relationship Id="rId5" Type="http://schemas.openxmlformats.org/officeDocument/2006/relationships/drawing" Target="../drawings/drawing23.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oleObject" Target="../embeddings/oleObject_19_0.bin" /><Relationship Id="rId2" Type="http://schemas.openxmlformats.org/officeDocument/2006/relationships/oleObject" Target="../embeddings/oleObject_19_1.bin" /><Relationship Id="rId3" Type="http://schemas.openxmlformats.org/officeDocument/2006/relationships/vmlDrawing" Target="../drawings/vmlDrawing11.vml" /><Relationship Id="rId4" Type="http://schemas.openxmlformats.org/officeDocument/2006/relationships/drawing" Target="../drawings/drawing2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3.vml" /><Relationship Id="rId5"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vmlDrawing" Target="../drawings/vmlDrawing5.vml" /><Relationship Id="rId6"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vmlDrawing" Target="../drawings/vmlDrawing6.vml" /><Relationship Id="rId7" Type="http://schemas.openxmlformats.org/officeDocument/2006/relationships/drawing" Target="../drawings/drawing1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sheetPr>
    <pageSetUpPr fitToPage="1"/>
  </sheetPr>
  <dimension ref="A1:IV33"/>
  <sheetViews>
    <sheetView zoomScale="75" zoomScaleNormal="75" workbookViewId="0" topLeftCell="A1">
      <selection activeCell="A8" sqref="A8"/>
    </sheetView>
  </sheetViews>
  <sheetFormatPr defaultColWidth="11.00390625" defaultRowHeight="12.75"/>
  <cols>
    <col min="1" max="1" width="87.125" style="29" customWidth="1"/>
    <col min="2" max="2" width="42.25390625" style="81" customWidth="1"/>
    <col min="3" max="16384" width="10.75390625" style="16" customWidth="1"/>
  </cols>
  <sheetData>
    <row r="1" spans="1:2" s="19" customFormat="1" ht="30">
      <c r="A1" s="83" t="s">
        <v>62</v>
      </c>
      <c r="B1" s="81" t="s">
        <v>18</v>
      </c>
    </row>
    <row r="2" spans="1:2" s="19" customFormat="1" ht="24.75">
      <c r="A2" s="143" t="s">
        <v>61</v>
      </c>
      <c r="B2" s="194" t="s">
        <v>310</v>
      </c>
    </row>
    <row r="3" spans="1:2" s="19" customFormat="1" ht="24.75">
      <c r="A3" s="82" t="s">
        <v>159</v>
      </c>
      <c r="B3" s="81"/>
    </row>
    <row r="4" spans="1:2" s="19" customFormat="1" ht="24.75">
      <c r="A4" s="82"/>
      <c r="B4" s="81"/>
    </row>
    <row r="5" spans="1:2" s="19" customFormat="1" ht="24.75">
      <c r="A5" s="18" t="s">
        <v>318</v>
      </c>
      <c r="B5" s="81"/>
    </row>
    <row r="6" spans="1:2" s="19" customFormat="1" ht="24.75">
      <c r="A6" s="29" t="s">
        <v>315</v>
      </c>
      <c r="B6" s="81" t="s">
        <v>141</v>
      </c>
    </row>
    <row r="7" spans="1:2" s="19" customFormat="1" ht="24.75">
      <c r="A7" s="13" t="s">
        <v>309</v>
      </c>
      <c r="B7" s="81"/>
    </row>
    <row r="8" spans="1:2" s="19" customFormat="1" ht="24.75">
      <c r="A8" s="29" t="s">
        <v>316</v>
      </c>
      <c r="B8" s="81" t="s">
        <v>317</v>
      </c>
    </row>
    <row r="9" spans="1:2" s="19" customFormat="1" ht="24.75">
      <c r="A9" s="29"/>
      <c r="B9" s="81"/>
    </row>
    <row r="10" spans="1:2" s="19" customFormat="1" ht="24.75">
      <c r="A10" s="18" t="s">
        <v>21</v>
      </c>
      <c r="B10" s="81"/>
    </row>
    <row r="11" spans="1:2" s="19" customFormat="1" ht="24.75">
      <c r="A11" s="18" t="s">
        <v>128</v>
      </c>
      <c r="B11" s="81"/>
    </row>
    <row r="12" spans="1:2" ht="30.75" customHeight="1">
      <c r="A12" s="191" t="s">
        <v>139</v>
      </c>
      <c r="B12" s="192" t="s">
        <v>22</v>
      </c>
    </row>
    <row r="13" spans="1:2" ht="39">
      <c r="A13" s="191" t="s">
        <v>131</v>
      </c>
      <c r="B13" s="192" t="s">
        <v>23</v>
      </c>
    </row>
    <row r="14" spans="1:2" ht="39">
      <c r="A14" s="191" t="s">
        <v>132</v>
      </c>
      <c r="B14" s="192" t="s">
        <v>25</v>
      </c>
    </row>
    <row r="15" spans="1:2" ht="39">
      <c r="A15" s="191" t="s">
        <v>133</v>
      </c>
      <c r="B15" s="192" t="s">
        <v>24</v>
      </c>
    </row>
    <row r="17" ht="24.75">
      <c r="A17" s="18" t="s">
        <v>71</v>
      </c>
    </row>
    <row r="18" spans="1:2" ht="24.75">
      <c r="A18" s="191" t="s">
        <v>60</v>
      </c>
      <c r="B18" s="192" t="s">
        <v>70</v>
      </c>
    </row>
    <row r="20" spans="1:256" s="29" customFormat="1" ht="24.75">
      <c r="A20" s="18" t="s">
        <v>26</v>
      </c>
      <c r="B20" s="81"/>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 ht="57.75">
      <c r="A21" s="191" t="s">
        <v>134</v>
      </c>
      <c r="B21" s="192" t="s">
        <v>107</v>
      </c>
    </row>
    <row r="23" spans="1:256" ht="24.75">
      <c r="A23" s="18" t="s">
        <v>287</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 s="193" customFormat="1" ht="39">
      <c r="A24" s="191" t="s">
        <v>135</v>
      </c>
      <c r="B24" s="192" t="s">
        <v>108</v>
      </c>
    </row>
    <row r="26" ht="24.75">
      <c r="A26" s="18" t="s">
        <v>252</v>
      </c>
    </row>
    <row r="27" spans="1:2" s="193" customFormat="1" ht="39">
      <c r="A27" s="191" t="s">
        <v>239</v>
      </c>
      <c r="B27" s="192" t="s">
        <v>254</v>
      </c>
    </row>
    <row r="29" ht="24.75">
      <c r="A29" s="18" t="s">
        <v>216</v>
      </c>
    </row>
    <row r="30" spans="1:2" s="193" customFormat="1" ht="24.75">
      <c r="A30" s="191" t="s">
        <v>19</v>
      </c>
      <c r="B30" s="192" t="s">
        <v>255</v>
      </c>
    </row>
    <row r="32" ht="24.75">
      <c r="A32" s="18" t="s">
        <v>17</v>
      </c>
    </row>
    <row r="33" spans="1:2" s="193" customFormat="1" ht="39">
      <c r="A33" s="191" t="s">
        <v>20</v>
      </c>
      <c r="B33" s="192" t="s">
        <v>256</v>
      </c>
    </row>
  </sheetData>
  <printOptions/>
  <pageMargins left="0.75" right="0.75" top="1" bottom="1" header="0.5" footer="0.5"/>
  <pageSetup fitToHeight="1" fitToWidth="1" orientation="portrait" paperSize="9" scale="51"/>
  <headerFooter alignWithMargins="0">
    <oddFooter>&amp;L&amp;F&amp;C&amp;A&amp;R&amp;D  &amp;T</oddFooter>
  </headerFooter>
</worksheet>
</file>

<file path=xl/worksheets/sheet10.xml><?xml version="1.0" encoding="utf-8"?>
<worksheet xmlns="http://schemas.openxmlformats.org/spreadsheetml/2006/main" xmlns:r="http://schemas.openxmlformats.org/officeDocument/2006/relationships">
  <dimension ref="A1:D23"/>
  <sheetViews>
    <sheetView workbookViewId="0" topLeftCell="A1">
      <selection activeCell="D12" sqref="D12"/>
    </sheetView>
  </sheetViews>
  <sheetFormatPr defaultColWidth="11.00390625" defaultRowHeight="12.75"/>
  <cols>
    <col min="1" max="16384" width="10.75390625" style="25" customWidth="1"/>
  </cols>
  <sheetData>
    <row r="1" s="52" customFormat="1" ht="18">
      <c r="A1" s="52" t="s">
        <v>274</v>
      </c>
    </row>
    <row r="3" spans="1:3" s="52" customFormat="1" ht="18">
      <c r="A3" s="25"/>
      <c r="B3" s="25"/>
      <c r="C3" s="25"/>
    </row>
    <row r="4" spans="1:3" s="55" customFormat="1" ht="18">
      <c r="A4" s="53" t="s">
        <v>129</v>
      </c>
      <c r="B4" s="54">
        <v>0.1</v>
      </c>
      <c r="C4" s="54">
        <v>0.2</v>
      </c>
    </row>
    <row r="5" spans="1:3" s="55" customFormat="1" ht="18">
      <c r="A5" s="53" t="s">
        <v>265</v>
      </c>
      <c r="B5" s="56">
        <v>150</v>
      </c>
      <c r="C5" s="56">
        <v>120</v>
      </c>
    </row>
    <row r="6" spans="1:4" ht="18">
      <c r="A6" s="52" t="s">
        <v>266</v>
      </c>
      <c r="B6" s="57"/>
      <c r="C6" s="57"/>
      <c r="D6" s="58">
        <f>B5+C5-2</f>
        <v>268</v>
      </c>
    </row>
    <row r="9" ht="18">
      <c r="A9" s="25" t="s">
        <v>267</v>
      </c>
    </row>
    <row r="10" spans="1:2" ht="18">
      <c r="A10" s="25" t="s">
        <v>268</v>
      </c>
      <c r="B10" s="59">
        <f>B4-C4</f>
        <v>-0.1</v>
      </c>
    </row>
    <row r="11" spans="1:4" ht="18">
      <c r="A11" s="25" t="s">
        <v>269</v>
      </c>
      <c r="B11" s="60">
        <f>((B5*B4+C5*C4)/(B5+C5))</f>
        <v>0.14444444444444443</v>
      </c>
      <c r="D11" s="25" t="s">
        <v>270</v>
      </c>
    </row>
    <row r="12" spans="1:2" ht="18">
      <c r="A12" s="25" t="s">
        <v>271</v>
      </c>
      <c r="B12" s="60">
        <f>SQRT(B11*(1-B11))</f>
        <v>0.35153982265680833</v>
      </c>
    </row>
    <row r="13" spans="1:2" ht="18">
      <c r="A13" s="25" t="s">
        <v>272</v>
      </c>
      <c r="B13" s="60">
        <f>B12*SQRT((B5+C5)/(B5*C5))</f>
        <v>0.04305465948888347</v>
      </c>
    </row>
    <row r="15" spans="1:2" ht="18">
      <c r="A15" s="52" t="s">
        <v>267</v>
      </c>
      <c r="B15" s="52">
        <f>B10/B13</f>
        <v>-2.3226289834162914</v>
      </c>
    </row>
    <row r="16" spans="1:2" ht="18">
      <c r="A16" s="52"/>
      <c r="B16" s="52"/>
    </row>
    <row r="17" spans="1:2" ht="18">
      <c r="A17" s="52" t="s">
        <v>273</v>
      </c>
      <c r="B17" s="52">
        <f>TDIST(ABS(B15),D6,2)</f>
        <v>0.020948277294871386</v>
      </c>
    </row>
    <row r="20" ht="18">
      <c r="A20" s="25" t="s">
        <v>275</v>
      </c>
    </row>
    <row r="21" ht="18">
      <c r="A21" s="25" t="s">
        <v>276</v>
      </c>
    </row>
    <row r="22" ht="18">
      <c r="A22" s="25" t="s">
        <v>277</v>
      </c>
    </row>
    <row r="23" ht="18">
      <c r="A23" s="25" t="s">
        <v>278</v>
      </c>
    </row>
  </sheetData>
  <printOptions gridLines="1"/>
  <pageMargins left="0.75" right="0.75" top="1" bottom="1" header="0.5" footer="0.5"/>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L70"/>
  <sheetViews>
    <sheetView workbookViewId="0" topLeftCell="A1">
      <selection activeCell="F77" sqref="F77"/>
    </sheetView>
  </sheetViews>
  <sheetFormatPr defaultColWidth="11.00390625" defaultRowHeight="12.75"/>
  <sheetData>
    <row r="1" ht="12.75">
      <c r="A1" t="s">
        <v>191</v>
      </c>
    </row>
    <row r="3" spans="1:10" ht="12.75">
      <c r="A3" t="s">
        <v>320</v>
      </c>
      <c r="B3" t="s">
        <v>164</v>
      </c>
      <c r="C3" t="s">
        <v>165</v>
      </c>
      <c r="D3" t="s">
        <v>192</v>
      </c>
      <c r="F3" t="s">
        <v>164</v>
      </c>
      <c r="G3" t="s">
        <v>165</v>
      </c>
      <c r="H3" t="s">
        <v>192</v>
      </c>
      <c r="J3" t="s">
        <v>78</v>
      </c>
    </row>
    <row r="4" spans="1:12" ht="12.75">
      <c r="A4">
        <v>1</v>
      </c>
      <c r="B4">
        <v>20</v>
      </c>
      <c r="C4">
        <v>50</v>
      </c>
      <c r="D4">
        <v>40</v>
      </c>
      <c r="F4">
        <v>0</v>
      </c>
      <c r="G4">
        <v>17</v>
      </c>
      <c r="H4">
        <v>20</v>
      </c>
      <c r="J4">
        <v>1</v>
      </c>
      <c r="K4">
        <v>1.1</v>
      </c>
      <c r="L4">
        <v>1.2</v>
      </c>
    </row>
    <row r="5" spans="1:12" ht="12.75">
      <c r="A5">
        <f aca="true" t="shared" si="0" ref="A5:A20">A4+1</f>
        <v>2</v>
      </c>
      <c r="B5">
        <v>0</v>
      </c>
      <c r="C5">
        <v>80</v>
      </c>
      <c r="D5">
        <v>50</v>
      </c>
      <c r="F5">
        <v>0</v>
      </c>
      <c r="G5">
        <v>23</v>
      </c>
      <c r="H5">
        <v>30</v>
      </c>
      <c r="J5">
        <v>1</v>
      </c>
      <c r="K5">
        <v>1.1</v>
      </c>
      <c r="L5">
        <v>1.2</v>
      </c>
    </row>
    <row r="6" spans="1:12" ht="12.75">
      <c r="A6">
        <f t="shared" si="0"/>
        <v>3</v>
      </c>
      <c r="B6">
        <v>50</v>
      </c>
      <c r="C6">
        <v>90</v>
      </c>
      <c r="D6">
        <v>60</v>
      </c>
      <c r="F6">
        <v>12</v>
      </c>
      <c r="G6">
        <v>24</v>
      </c>
      <c r="H6">
        <v>40</v>
      </c>
      <c r="J6">
        <v>1</v>
      </c>
      <c r="K6">
        <v>1.1</v>
      </c>
      <c r="L6">
        <v>1.2</v>
      </c>
    </row>
    <row r="7" spans="1:12" ht="12.75">
      <c r="A7">
        <f t="shared" si="0"/>
        <v>4</v>
      </c>
      <c r="B7">
        <v>100</v>
      </c>
      <c r="C7">
        <v>350</v>
      </c>
      <c r="D7">
        <v>70</v>
      </c>
      <c r="F7">
        <v>18</v>
      </c>
      <c r="G7">
        <v>50</v>
      </c>
      <c r="H7">
        <v>40</v>
      </c>
      <c r="J7">
        <v>1</v>
      </c>
      <c r="K7">
        <v>1.1</v>
      </c>
      <c r="L7">
        <v>1.2</v>
      </c>
    </row>
    <row r="8" spans="1:12" ht="12.75">
      <c r="A8">
        <f t="shared" si="0"/>
        <v>5</v>
      </c>
      <c r="B8">
        <v>70</v>
      </c>
      <c r="C8">
        <v>240</v>
      </c>
      <c r="D8">
        <v>80</v>
      </c>
      <c r="F8">
        <v>18</v>
      </c>
      <c r="G8">
        <v>60</v>
      </c>
      <c r="H8">
        <v>50</v>
      </c>
      <c r="J8">
        <v>1</v>
      </c>
      <c r="K8">
        <v>1.1</v>
      </c>
      <c r="L8">
        <v>1.2</v>
      </c>
    </row>
    <row r="9" spans="1:12" ht="12.75">
      <c r="A9">
        <f t="shared" si="0"/>
        <v>6</v>
      </c>
      <c r="B9">
        <v>35</v>
      </c>
      <c r="C9">
        <v>120</v>
      </c>
      <c r="D9">
        <v>90</v>
      </c>
      <c r="F9">
        <v>20</v>
      </c>
      <c r="G9">
        <v>65</v>
      </c>
      <c r="H9">
        <v>50</v>
      </c>
      <c r="J9">
        <v>1</v>
      </c>
      <c r="K9">
        <v>1.1</v>
      </c>
      <c r="L9">
        <v>1.2</v>
      </c>
    </row>
    <row r="10" spans="1:12" ht="12.75">
      <c r="A10">
        <f t="shared" si="0"/>
        <v>7</v>
      </c>
      <c r="B10">
        <v>12</v>
      </c>
      <c r="C10">
        <v>90</v>
      </c>
      <c r="D10">
        <v>100</v>
      </c>
      <c r="F10">
        <v>24</v>
      </c>
      <c r="G10">
        <v>70</v>
      </c>
      <c r="H10">
        <v>60</v>
      </c>
      <c r="J10">
        <v>1</v>
      </c>
      <c r="K10">
        <v>1.1</v>
      </c>
      <c r="L10">
        <v>1.2</v>
      </c>
    </row>
    <row r="11" spans="1:12" ht="12.75">
      <c r="A11">
        <f t="shared" si="0"/>
        <v>8</v>
      </c>
      <c r="B11">
        <v>150</v>
      </c>
      <c r="C11">
        <v>80</v>
      </c>
      <c r="D11">
        <v>100</v>
      </c>
      <c r="F11">
        <v>35</v>
      </c>
      <c r="G11">
        <v>80</v>
      </c>
      <c r="H11">
        <v>60</v>
      </c>
      <c r="J11">
        <v>1</v>
      </c>
      <c r="K11">
        <v>1.1</v>
      </c>
      <c r="L11">
        <v>1.2</v>
      </c>
    </row>
    <row r="12" spans="1:12" ht="12.75">
      <c r="A12">
        <f t="shared" si="0"/>
        <v>9</v>
      </c>
      <c r="B12">
        <v>120</v>
      </c>
      <c r="C12">
        <v>70</v>
      </c>
      <c r="D12">
        <v>20</v>
      </c>
      <c r="F12">
        <v>35</v>
      </c>
      <c r="G12">
        <v>80</v>
      </c>
      <c r="H12">
        <v>70</v>
      </c>
      <c r="J12">
        <v>1</v>
      </c>
      <c r="K12">
        <v>1.1</v>
      </c>
      <c r="L12">
        <v>1.2</v>
      </c>
    </row>
    <row r="13" spans="1:12" ht="12.75">
      <c r="A13">
        <f t="shared" si="0"/>
        <v>10</v>
      </c>
      <c r="B13">
        <v>0</v>
      </c>
      <c r="C13">
        <v>60</v>
      </c>
      <c r="D13">
        <v>30</v>
      </c>
      <c r="F13">
        <v>42</v>
      </c>
      <c r="G13">
        <v>85</v>
      </c>
      <c r="H13">
        <v>75</v>
      </c>
      <c r="J13">
        <v>1</v>
      </c>
      <c r="K13">
        <v>1.1</v>
      </c>
      <c r="L13">
        <v>1.2</v>
      </c>
    </row>
    <row r="14" spans="1:12" ht="12.75">
      <c r="A14">
        <f t="shared" si="0"/>
        <v>11</v>
      </c>
      <c r="B14">
        <v>18</v>
      </c>
      <c r="C14">
        <v>90</v>
      </c>
      <c r="D14">
        <v>40</v>
      </c>
      <c r="F14">
        <v>50</v>
      </c>
      <c r="G14">
        <v>90</v>
      </c>
      <c r="H14">
        <v>80</v>
      </c>
      <c r="J14">
        <v>1</v>
      </c>
      <c r="K14">
        <v>1.1</v>
      </c>
      <c r="L14">
        <v>1.2</v>
      </c>
    </row>
    <row r="15" spans="1:12" ht="12.75">
      <c r="A15">
        <f t="shared" si="0"/>
        <v>12</v>
      </c>
      <c r="B15">
        <v>35</v>
      </c>
      <c r="C15">
        <v>111</v>
      </c>
      <c r="D15">
        <v>50</v>
      </c>
      <c r="F15">
        <v>66</v>
      </c>
      <c r="G15">
        <v>90</v>
      </c>
      <c r="H15">
        <v>90</v>
      </c>
      <c r="J15">
        <v>1</v>
      </c>
      <c r="K15">
        <v>1.1</v>
      </c>
      <c r="L15">
        <v>1.2</v>
      </c>
    </row>
    <row r="16" spans="1:12" ht="12.75">
      <c r="A16">
        <f t="shared" si="0"/>
        <v>13</v>
      </c>
      <c r="B16">
        <v>42</v>
      </c>
      <c r="C16">
        <v>122</v>
      </c>
      <c r="D16">
        <v>60</v>
      </c>
      <c r="F16">
        <v>67</v>
      </c>
      <c r="G16">
        <v>90</v>
      </c>
      <c r="H16">
        <v>100</v>
      </c>
      <c r="J16">
        <v>1</v>
      </c>
      <c r="K16">
        <v>1.1</v>
      </c>
      <c r="L16">
        <v>1.2</v>
      </c>
    </row>
    <row r="17" spans="1:12" ht="12.75">
      <c r="A17">
        <f t="shared" si="0"/>
        <v>14</v>
      </c>
      <c r="B17">
        <v>67</v>
      </c>
      <c r="C17">
        <v>133</v>
      </c>
      <c r="D17">
        <v>250</v>
      </c>
      <c r="F17">
        <v>70</v>
      </c>
      <c r="G17">
        <v>96</v>
      </c>
      <c r="H17">
        <v>100</v>
      </c>
      <c r="J17">
        <v>1</v>
      </c>
      <c r="K17">
        <v>1.1</v>
      </c>
      <c r="L17">
        <v>1.2</v>
      </c>
    </row>
    <row r="18" spans="1:12" ht="12.75">
      <c r="A18">
        <f t="shared" si="0"/>
        <v>15</v>
      </c>
      <c r="B18">
        <v>95</v>
      </c>
      <c r="C18">
        <v>144</v>
      </c>
      <c r="D18">
        <v>170</v>
      </c>
      <c r="F18">
        <v>75</v>
      </c>
      <c r="G18">
        <v>111</v>
      </c>
      <c r="H18">
        <v>111</v>
      </c>
      <c r="J18">
        <v>1</v>
      </c>
      <c r="K18">
        <v>1.1</v>
      </c>
      <c r="L18">
        <v>1.2</v>
      </c>
    </row>
    <row r="19" spans="1:12" ht="12.75">
      <c r="A19">
        <f t="shared" si="0"/>
        <v>16</v>
      </c>
      <c r="B19">
        <v>66</v>
      </c>
      <c r="C19">
        <v>155</v>
      </c>
      <c r="D19">
        <v>120</v>
      </c>
      <c r="F19">
        <v>77</v>
      </c>
      <c r="G19">
        <v>120</v>
      </c>
      <c r="H19">
        <v>120</v>
      </c>
      <c r="J19">
        <v>1</v>
      </c>
      <c r="K19">
        <v>1.1</v>
      </c>
      <c r="L19">
        <v>1.2</v>
      </c>
    </row>
    <row r="20" spans="1:12" ht="12.75">
      <c r="A20">
        <f t="shared" si="0"/>
        <v>17</v>
      </c>
      <c r="B20">
        <v>77</v>
      </c>
      <c r="C20">
        <v>96</v>
      </c>
      <c r="D20">
        <v>150</v>
      </c>
      <c r="F20">
        <v>95</v>
      </c>
      <c r="G20">
        <v>122</v>
      </c>
      <c r="H20">
        <v>130</v>
      </c>
      <c r="J20">
        <v>1</v>
      </c>
      <c r="K20">
        <v>1.1</v>
      </c>
      <c r="L20">
        <v>1.2</v>
      </c>
    </row>
    <row r="21" spans="1:12" ht="12.75">
      <c r="A21">
        <f>A20+1</f>
        <v>18</v>
      </c>
      <c r="B21">
        <v>123</v>
      </c>
      <c r="C21">
        <v>23</v>
      </c>
      <c r="D21">
        <v>170</v>
      </c>
      <c r="F21">
        <v>100</v>
      </c>
      <c r="G21">
        <v>133</v>
      </c>
      <c r="H21">
        <v>150</v>
      </c>
      <c r="J21">
        <v>1</v>
      </c>
      <c r="K21">
        <v>1.1</v>
      </c>
      <c r="L21">
        <v>1.2</v>
      </c>
    </row>
    <row r="22" spans="1:12" ht="12.75">
      <c r="A22">
        <f>A21+1</f>
        <v>19</v>
      </c>
      <c r="B22">
        <v>0</v>
      </c>
      <c r="C22">
        <v>65</v>
      </c>
      <c r="D22">
        <v>180</v>
      </c>
      <c r="F22">
        <v>120</v>
      </c>
      <c r="G22">
        <v>144</v>
      </c>
      <c r="H22">
        <v>170</v>
      </c>
      <c r="J22">
        <v>1</v>
      </c>
      <c r="K22">
        <v>1.1</v>
      </c>
      <c r="L22">
        <v>1.2</v>
      </c>
    </row>
    <row r="23" spans="1:12" ht="12.75">
      <c r="A23">
        <f>A22+1</f>
        <v>20</v>
      </c>
      <c r="B23">
        <v>18</v>
      </c>
      <c r="C23">
        <v>24</v>
      </c>
      <c r="D23">
        <v>111</v>
      </c>
      <c r="F23">
        <v>123</v>
      </c>
      <c r="G23">
        <v>155</v>
      </c>
      <c r="H23">
        <v>170</v>
      </c>
      <c r="J23">
        <v>1</v>
      </c>
      <c r="K23">
        <v>1.1</v>
      </c>
      <c r="L23">
        <v>1.2</v>
      </c>
    </row>
    <row r="24" spans="1:12" ht="12.75">
      <c r="A24">
        <f>A23+1</f>
        <v>21</v>
      </c>
      <c r="B24">
        <v>24</v>
      </c>
      <c r="C24">
        <v>17</v>
      </c>
      <c r="D24">
        <v>130</v>
      </c>
      <c r="F24">
        <v>150</v>
      </c>
      <c r="G24">
        <v>240</v>
      </c>
      <c r="H24">
        <v>180</v>
      </c>
      <c r="J24">
        <v>1</v>
      </c>
      <c r="K24">
        <v>1.1</v>
      </c>
      <c r="L24">
        <v>1.2</v>
      </c>
    </row>
    <row r="25" spans="1:12" ht="12.75">
      <c r="A25">
        <f>A24+1</f>
        <v>22</v>
      </c>
      <c r="B25">
        <v>75</v>
      </c>
      <c r="C25">
        <v>85</v>
      </c>
      <c r="D25">
        <v>75</v>
      </c>
      <c r="F25">
        <v>200</v>
      </c>
      <c r="G25">
        <v>350</v>
      </c>
      <c r="H25">
        <v>250</v>
      </c>
      <c r="J25">
        <v>1</v>
      </c>
      <c r="K25">
        <v>1.1</v>
      </c>
      <c r="L25">
        <v>1.2</v>
      </c>
    </row>
    <row r="26" spans="1:12" s="3" customFormat="1" ht="12.75">
      <c r="A26" s="3" t="s">
        <v>129</v>
      </c>
      <c r="B26" s="76">
        <f>AVERAGE(B4:B25)</f>
        <v>54.40909090909091</v>
      </c>
      <c r="C26" s="76">
        <f>AVERAGE(C4:C25)</f>
        <v>104.31818181818181</v>
      </c>
      <c r="D26" s="76">
        <f>AVERAGE(D4:D25)</f>
        <v>97.54545454545455</v>
      </c>
      <c r="F26" s="77">
        <f>B26</f>
        <v>54.40909090909091</v>
      </c>
      <c r="G26" s="77">
        <f>C26</f>
        <v>104.31818181818181</v>
      </c>
      <c r="H26" s="77">
        <f>D26</f>
        <v>97.54545454545455</v>
      </c>
      <c r="J26">
        <v>1</v>
      </c>
      <c r="K26">
        <v>1.1</v>
      </c>
      <c r="L26">
        <v>1.2</v>
      </c>
    </row>
    <row r="29" ht="12.75">
      <c r="A29" t="s">
        <v>193</v>
      </c>
    </row>
    <row r="31" ht="13.5" thickBot="1">
      <c r="A31" t="s">
        <v>194</v>
      </c>
    </row>
    <row r="32" spans="1:5" ht="12.75">
      <c r="A32" s="8" t="s">
        <v>195</v>
      </c>
      <c r="B32" s="8" t="s">
        <v>196</v>
      </c>
      <c r="C32" s="8" t="s">
        <v>197</v>
      </c>
      <c r="D32" s="8" t="s">
        <v>198</v>
      </c>
      <c r="E32" s="8" t="s">
        <v>28</v>
      </c>
    </row>
    <row r="33" spans="1:5" ht="12.75">
      <c r="A33" s="6" t="s">
        <v>164</v>
      </c>
      <c r="B33" s="6">
        <v>22</v>
      </c>
      <c r="C33" s="6">
        <v>1397</v>
      </c>
      <c r="D33" s="6">
        <v>63.5</v>
      </c>
      <c r="E33" s="6">
        <v>2672.6428571428573</v>
      </c>
    </row>
    <row r="34" spans="1:5" ht="12.75">
      <c r="A34" s="6" t="s">
        <v>165</v>
      </c>
      <c r="B34" s="6">
        <v>22</v>
      </c>
      <c r="C34" s="6">
        <v>2295</v>
      </c>
      <c r="D34" s="6">
        <v>104.31818181818181</v>
      </c>
      <c r="E34" s="6">
        <v>5471.6558441558445</v>
      </c>
    </row>
    <row r="35" spans="1:5" ht="13.5" thickBot="1">
      <c r="A35" s="7" t="s">
        <v>192</v>
      </c>
      <c r="B35" s="7">
        <v>22</v>
      </c>
      <c r="C35" s="7">
        <v>2146</v>
      </c>
      <c r="D35" s="7">
        <v>97.54545454545455</v>
      </c>
      <c r="E35" s="7">
        <v>3391.116883116884</v>
      </c>
    </row>
    <row r="38" ht="13.5" thickBot="1">
      <c r="A38" t="s">
        <v>199</v>
      </c>
    </row>
    <row r="39" spans="1:7" ht="12.75">
      <c r="A39" s="8" t="s">
        <v>200</v>
      </c>
      <c r="B39" s="8" t="s">
        <v>201</v>
      </c>
      <c r="C39" s="8" t="s">
        <v>110</v>
      </c>
      <c r="D39" s="8" t="s">
        <v>202</v>
      </c>
      <c r="E39" s="8" t="s">
        <v>203</v>
      </c>
      <c r="F39" s="8" t="s">
        <v>204</v>
      </c>
      <c r="G39" s="8" t="s">
        <v>205</v>
      </c>
    </row>
    <row r="40" spans="1:7" ht="12.75">
      <c r="A40" s="6" t="s">
        <v>206</v>
      </c>
      <c r="B40" s="6">
        <v>21054.636363636353</v>
      </c>
      <c r="C40" s="6">
        <v>2</v>
      </c>
      <c r="D40" s="6">
        <v>10527.318181818177</v>
      </c>
      <c r="E40" s="6">
        <v>2.7378254657874606</v>
      </c>
      <c r="F40" s="6">
        <v>0.07241657370715114</v>
      </c>
      <c r="G40" s="6">
        <v>3.1428086799678567</v>
      </c>
    </row>
    <row r="41" spans="1:7" ht="12.75">
      <c r="A41" s="6" t="s">
        <v>207</v>
      </c>
      <c r="B41" s="6">
        <v>242243.7272727273</v>
      </c>
      <c r="C41" s="6">
        <v>63</v>
      </c>
      <c r="D41" s="6">
        <v>3845.1385281385283</v>
      </c>
      <c r="E41" s="6"/>
      <c r="F41" s="6"/>
      <c r="G41" s="6"/>
    </row>
    <row r="42" spans="1:7" ht="12.75">
      <c r="A42" s="6"/>
      <c r="B42" s="6"/>
      <c r="C42" s="6"/>
      <c r="D42" s="6"/>
      <c r="E42" s="6"/>
      <c r="F42" s="6"/>
      <c r="G42" s="6"/>
    </row>
    <row r="43" spans="1:7" ht="13.5" thickBot="1">
      <c r="A43" s="7" t="s">
        <v>208</v>
      </c>
      <c r="B43" s="7">
        <v>263298.36363636365</v>
      </c>
      <c r="C43" s="7">
        <v>65</v>
      </c>
      <c r="D43" s="7"/>
      <c r="E43" s="7"/>
      <c r="F43" s="7"/>
      <c r="G43" s="7"/>
    </row>
    <row r="46" ht="12.75">
      <c r="A46" t="s">
        <v>253</v>
      </c>
    </row>
    <row r="47" ht="12.75">
      <c r="A47" t="s">
        <v>15</v>
      </c>
    </row>
    <row r="48" ht="12.75">
      <c r="A48" t="s">
        <v>16</v>
      </c>
    </row>
    <row r="49" ht="12.75">
      <c r="A49" t="s">
        <v>122</v>
      </c>
    </row>
    <row r="50" ht="12.75">
      <c r="A50" t="s">
        <v>123</v>
      </c>
    </row>
    <row r="51" ht="12.75">
      <c r="A51" t="s">
        <v>124</v>
      </c>
    </row>
    <row r="52" ht="12.75">
      <c r="A52" t="s">
        <v>125</v>
      </c>
    </row>
    <row r="53" ht="12.75">
      <c r="A53" t="s">
        <v>126</v>
      </c>
    </row>
    <row r="54" ht="12.75">
      <c r="A54" t="s">
        <v>127</v>
      </c>
    </row>
    <row r="56" ht="12.75">
      <c r="A56" t="s">
        <v>193</v>
      </c>
    </row>
    <row r="58" ht="13.5" thickBot="1">
      <c r="A58" t="s">
        <v>194</v>
      </c>
    </row>
    <row r="59" spans="1:5" ht="12.75">
      <c r="A59" s="8" t="s">
        <v>195</v>
      </c>
      <c r="B59" s="8" t="s">
        <v>196</v>
      </c>
      <c r="C59" s="8" t="s">
        <v>197</v>
      </c>
      <c r="D59" s="8" t="s">
        <v>198</v>
      </c>
      <c r="E59" s="8" t="s">
        <v>28</v>
      </c>
    </row>
    <row r="60" spans="1:5" ht="12.75">
      <c r="A60" s="6" t="s">
        <v>164</v>
      </c>
      <c r="B60" s="6">
        <v>22</v>
      </c>
      <c r="C60" s="6">
        <v>1197</v>
      </c>
      <c r="D60" s="6">
        <v>54.40909090909091</v>
      </c>
      <c r="E60" s="6">
        <v>1890.8246753246754</v>
      </c>
    </row>
    <row r="61" spans="1:5" ht="12.75">
      <c r="A61" s="6" t="s">
        <v>165</v>
      </c>
      <c r="B61" s="6">
        <v>22</v>
      </c>
      <c r="C61" s="6">
        <v>2295</v>
      </c>
      <c r="D61" s="6">
        <v>104.31818181818181</v>
      </c>
      <c r="E61" s="6">
        <v>5471.6558441558445</v>
      </c>
    </row>
    <row r="62" spans="1:5" ht="13.5" thickBot="1">
      <c r="A62" s="7" t="s">
        <v>192</v>
      </c>
      <c r="B62" s="7">
        <v>22</v>
      </c>
      <c r="C62" s="7">
        <v>2146</v>
      </c>
      <c r="D62" s="7">
        <v>97.54545454545455</v>
      </c>
      <c r="E62" s="7">
        <v>3391.116883116884</v>
      </c>
    </row>
    <row r="65" ht="13.5" thickBot="1">
      <c r="A65" t="s">
        <v>199</v>
      </c>
    </row>
    <row r="66" spans="1:7" ht="12.75">
      <c r="A66" s="8" t="s">
        <v>200</v>
      </c>
      <c r="B66" s="8" t="s">
        <v>201</v>
      </c>
      <c r="C66" s="8" t="s">
        <v>110</v>
      </c>
      <c r="D66" s="8" t="s">
        <v>202</v>
      </c>
      <c r="E66" s="8" t="s">
        <v>203</v>
      </c>
      <c r="F66" s="8" t="s">
        <v>204</v>
      </c>
      <c r="G66" s="8" t="s">
        <v>205</v>
      </c>
    </row>
    <row r="67" spans="1:7" ht="12.75">
      <c r="A67" s="6" t="s">
        <v>206</v>
      </c>
      <c r="B67" s="6">
        <v>32248.575757575687</v>
      </c>
      <c r="C67" s="6">
        <v>2</v>
      </c>
      <c r="D67" s="6">
        <v>16124.287878787844</v>
      </c>
      <c r="E67" s="6">
        <v>4.498295949286667</v>
      </c>
      <c r="F67" s="6">
        <v>0.014924549745498956</v>
      </c>
      <c r="G67" s="6">
        <v>3.1428086799678567</v>
      </c>
    </row>
    <row r="68" spans="1:7" ht="12.75">
      <c r="A68" s="6" t="s">
        <v>207</v>
      </c>
      <c r="B68" s="6">
        <v>225825.54545454553</v>
      </c>
      <c r="C68" s="6">
        <v>63</v>
      </c>
      <c r="D68" s="6">
        <v>3584.5324675324687</v>
      </c>
      <c r="E68" s="6"/>
      <c r="F68" s="6"/>
      <c r="G68" s="6"/>
    </row>
    <row r="69" spans="1:7" ht="12.75">
      <c r="A69" s="6"/>
      <c r="B69" s="6"/>
      <c r="C69" s="6"/>
      <c r="D69" s="6"/>
      <c r="E69" s="6"/>
      <c r="F69" s="6"/>
      <c r="G69" s="6"/>
    </row>
    <row r="70" spans="1:7" ht="13.5" thickBot="1">
      <c r="A70" s="7" t="s">
        <v>208</v>
      </c>
      <c r="B70" s="7">
        <v>258074.12121212122</v>
      </c>
      <c r="C70" s="7">
        <v>65</v>
      </c>
      <c r="D70" s="7"/>
      <c r="E70" s="7"/>
      <c r="F70" s="7"/>
      <c r="G70" s="7"/>
    </row>
  </sheetData>
  <printOptions gridLines="1"/>
  <pageMargins left="0.75" right="0.75" top="1" bottom="1" header="0.5" footer="0.5"/>
  <pageSetup orientation="portrait"/>
  <headerFooter alignWithMargins="0">
    <oddHeader>&amp;C&amp;A</oddHeader>
    <oddFooter>&amp;CPage &amp;P</oddFooter>
  </headerFooter>
  <drawing r:id="rId4"/>
  <legacyDrawing r:id="rId3"/>
  <oleObjects>
    <oleObject progId="Equation.2" shapeId="499449" r:id="rId1"/>
    <oleObject progId="Equation.3" shapeId="25862" r:id="rId2"/>
  </oleObjects>
</worksheet>
</file>

<file path=xl/worksheets/sheet12.xml><?xml version="1.0" encoding="utf-8"?>
<worksheet xmlns="http://schemas.openxmlformats.org/spreadsheetml/2006/main" xmlns:r="http://schemas.openxmlformats.org/officeDocument/2006/relationships">
  <dimension ref="A1:K34"/>
  <sheetViews>
    <sheetView workbookViewId="0" topLeftCell="A1">
      <selection activeCell="I33" sqref="I33:K34"/>
    </sheetView>
  </sheetViews>
  <sheetFormatPr defaultColWidth="11.00390625" defaultRowHeight="12.75"/>
  <cols>
    <col min="1" max="2" width="6.25390625" style="25" customWidth="1"/>
    <col min="3" max="3" width="8.00390625" style="25" customWidth="1"/>
    <col min="9" max="10" width="6.25390625" style="25" customWidth="1"/>
    <col min="11" max="11" width="8.00390625" style="25" customWidth="1"/>
  </cols>
  <sheetData>
    <row r="1" spans="1:11" ht="18">
      <c r="A1" s="26" t="s">
        <v>320</v>
      </c>
      <c r="B1" s="26" t="s">
        <v>64</v>
      </c>
      <c r="C1" s="26" t="s">
        <v>65</v>
      </c>
      <c r="I1" s="26" t="s">
        <v>320</v>
      </c>
      <c r="J1" s="26" t="s">
        <v>64</v>
      </c>
      <c r="K1" s="26" t="s">
        <v>65</v>
      </c>
    </row>
    <row r="2" spans="1:11" ht="18">
      <c r="A2" s="26">
        <v>1</v>
      </c>
      <c r="B2" s="26">
        <v>0</v>
      </c>
      <c r="C2" s="26">
        <v>0</v>
      </c>
      <c r="I2" s="26">
        <v>1</v>
      </c>
      <c r="J2" s="26">
        <v>0.2</v>
      </c>
      <c r="K2" s="26">
        <v>0.5</v>
      </c>
    </row>
    <row r="3" spans="1:11" ht="18">
      <c r="A3" s="26">
        <f aca="true" t="shared" si="0" ref="A3:A13">A2+1</f>
        <v>2</v>
      </c>
      <c r="B3" s="26">
        <v>0.1</v>
      </c>
      <c r="C3" s="26">
        <v>0.1</v>
      </c>
      <c r="I3" s="26">
        <f aca="true" t="shared" si="1" ref="I3:I13">I2+1</f>
        <v>2</v>
      </c>
      <c r="J3" s="26">
        <v>0.3</v>
      </c>
      <c r="K3" s="26">
        <v>0.4</v>
      </c>
    </row>
    <row r="4" spans="1:11" ht="18">
      <c r="A4" s="26">
        <f t="shared" si="0"/>
        <v>3</v>
      </c>
      <c r="B4" s="26">
        <v>0.2</v>
      </c>
      <c r="C4" s="26">
        <v>0.2</v>
      </c>
      <c r="I4" s="26">
        <f t="shared" si="1"/>
        <v>3</v>
      </c>
      <c r="J4" s="26">
        <v>0.4</v>
      </c>
      <c r="K4" s="26">
        <v>0.6</v>
      </c>
    </row>
    <row r="5" spans="1:11" ht="18">
      <c r="A5" s="26">
        <f t="shared" si="0"/>
        <v>4</v>
      </c>
      <c r="B5" s="26">
        <v>0.3</v>
      </c>
      <c r="C5" s="26">
        <v>0.3</v>
      </c>
      <c r="I5" s="26">
        <f t="shared" si="1"/>
        <v>4</v>
      </c>
      <c r="J5" s="26">
        <v>0.4</v>
      </c>
      <c r="K5" s="26">
        <v>0.4</v>
      </c>
    </row>
    <row r="6" spans="1:11" ht="18">
      <c r="A6" s="26">
        <f t="shared" si="0"/>
        <v>5</v>
      </c>
      <c r="B6" s="26">
        <v>0.4</v>
      </c>
      <c r="C6" s="26">
        <v>0.3</v>
      </c>
      <c r="I6" s="26">
        <f t="shared" si="1"/>
        <v>5</v>
      </c>
      <c r="J6" s="26">
        <v>0.5</v>
      </c>
      <c r="K6" s="26">
        <v>0.8</v>
      </c>
    </row>
    <row r="7" spans="1:11" ht="18">
      <c r="A7" s="26">
        <f t="shared" si="0"/>
        <v>6</v>
      </c>
      <c r="B7" s="26">
        <v>0.5</v>
      </c>
      <c r="C7" s="26">
        <v>0.4</v>
      </c>
      <c r="I7" s="26">
        <f t="shared" si="1"/>
        <v>6</v>
      </c>
      <c r="J7" s="26">
        <v>0.5</v>
      </c>
      <c r="K7" s="26">
        <v>0.3</v>
      </c>
    </row>
    <row r="8" spans="1:11" ht="18">
      <c r="A8" s="26">
        <f t="shared" si="0"/>
        <v>7</v>
      </c>
      <c r="B8" s="26">
        <v>0.6</v>
      </c>
      <c r="C8" s="26">
        <v>0.5</v>
      </c>
      <c r="I8" s="26">
        <f t="shared" si="1"/>
        <v>7</v>
      </c>
      <c r="J8" s="26">
        <v>0.5</v>
      </c>
      <c r="K8" s="26">
        <v>0.5</v>
      </c>
    </row>
    <row r="9" spans="1:11" ht="18">
      <c r="A9" s="26">
        <f t="shared" si="0"/>
        <v>8</v>
      </c>
      <c r="B9" s="26">
        <v>0.7</v>
      </c>
      <c r="C9" s="26">
        <v>0.6</v>
      </c>
      <c r="I9" s="26">
        <f t="shared" si="1"/>
        <v>8</v>
      </c>
      <c r="J9" s="26">
        <v>0.5</v>
      </c>
      <c r="K9" s="26">
        <v>0.6</v>
      </c>
    </row>
    <row r="10" spans="1:11" ht="18">
      <c r="A10" s="26">
        <f t="shared" si="0"/>
        <v>9</v>
      </c>
      <c r="B10" s="26">
        <v>0.75</v>
      </c>
      <c r="C10" s="26">
        <v>0.7</v>
      </c>
      <c r="I10" s="26">
        <f t="shared" si="1"/>
        <v>9</v>
      </c>
      <c r="J10" s="26">
        <v>0.6</v>
      </c>
      <c r="K10" s="26">
        <v>0.3</v>
      </c>
    </row>
    <row r="11" spans="1:11" ht="18">
      <c r="A11" s="26">
        <f t="shared" si="0"/>
        <v>10</v>
      </c>
      <c r="B11" s="26">
        <v>0.8</v>
      </c>
      <c r="C11" s="26">
        <v>0.8</v>
      </c>
      <c r="I11" s="26">
        <f t="shared" si="1"/>
        <v>10</v>
      </c>
      <c r="J11" s="26">
        <v>0.6</v>
      </c>
      <c r="K11" s="26">
        <v>0.8</v>
      </c>
    </row>
    <row r="12" spans="1:11" ht="18">
      <c r="A12" s="26">
        <f t="shared" si="0"/>
        <v>11</v>
      </c>
      <c r="B12" s="26">
        <v>0.9</v>
      </c>
      <c r="C12" s="26">
        <v>0.9</v>
      </c>
      <c r="I12" s="26">
        <f t="shared" si="1"/>
        <v>11</v>
      </c>
      <c r="J12" s="26">
        <v>0.7</v>
      </c>
      <c r="K12" s="26">
        <v>0.2</v>
      </c>
    </row>
    <row r="13" spans="1:11" ht="18">
      <c r="A13" s="26">
        <f t="shared" si="0"/>
        <v>12</v>
      </c>
      <c r="B13" s="26">
        <v>1</v>
      </c>
      <c r="C13" s="26">
        <v>0.9</v>
      </c>
      <c r="I13" s="26">
        <f t="shared" si="1"/>
        <v>12</v>
      </c>
      <c r="J13" s="26">
        <v>0.8</v>
      </c>
      <c r="K13" s="26">
        <v>0.5</v>
      </c>
    </row>
    <row r="14" spans="1:11" ht="21.75">
      <c r="A14" s="109" t="s">
        <v>69</v>
      </c>
      <c r="B14" s="110"/>
      <c r="C14" s="115">
        <f>CORREL(B2:B13,C2:C13)</f>
        <v>0.9889409139824211</v>
      </c>
      <c r="I14" s="109" t="s">
        <v>69</v>
      </c>
      <c r="J14" s="110"/>
      <c r="K14" s="112">
        <f>CORREL(J2:J13,K2:K13)</f>
        <v>-0.08779965514314284</v>
      </c>
    </row>
    <row r="15" spans="1:11" ht="21">
      <c r="A15" s="171" t="s">
        <v>203</v>
      </c>
      <c r="B15" s="171"/>
      <c r="C15" s="170">
        <f>((C14^2)*(A13-2))/(1-C14^2)</f>
        <v>444.63082901554094</v>
      </c>
      <c r="I15" s="171" t="s">
        <v>203</v>
      </c>
      <c r="J15" s="171"/>
      <c r="K15" s="170">
        <f>((K14^2)*(I13-2))/(1-K14^2)</f>
        <v>0.07768666378938271</v>
      </c>
    </row>
    <row r="16" spans="1:11" ht="18">
      <c r="A16" s="53" t="s">
        <v>32</v>
      </c>
      <c r="B16" s="53"/>
      <c r="C16" s="172">
        <f>FDIST(C15,1,10)</f>
        <v>1.2788658953527201E-09</v>
      </c>
      <c r="I16" s="53" t="s">
        <v>32</v>
      </c>
      <c r="J16" s="53"/>
      <c r="K16" s="172">
        <f>FDIST(K15,1,10)</f>
        <v>0.786136027130847</v>
      </c>
    </row>
    <row r="17" spans="1:4" ht="18">
      <c r="A17" s="116" t="s">
        <v>66</v>
      </c>
      <c r="B17" s="117"/>
      <c r="C17" s="117"/>
      <c r="D17" s="118"/>
    </row>
    <row r="19" spans="1:11" ht="18">
      <c r="A19" s="26" t="s">
        <v>320</v>
      </c>
      <c r="B19" s="26" t="s">
        <v>64</v>
      </c>
      <c r="C19" s="26" t="s">
        <v>65</v>
      </c>
      <c r="I19" s="26" t="s">
        <v>320</v>
      </c>
      <c r="J19" s="26" t="s">
        <v>64</v>
      </c>
      <c r="K19" s="26" t="s">
        <v>65</v>
      </c>
    </row>
    <row r="20" spans="1:11" ht="18">
      <c r="A20" s="26">
        <v>1</v>
      </c>
      <c r="B20" s="26">
        <v>0</v>
      </c>
      <c r="C20" s="26">
        <v>1</v>
      </c>
      <c r="I20" s="26">
        <v>1</v>
      </c>
      <c r="J20" s="26">
        <v>0</v>
      </c>
      <c r="K20" s="26">
        <v>0</v>
      </c>
    </row>
    <row r="21" spans="1:11" ht="18">
      <c r="A21" s="26">
        <f aca="true" t="shared" si="2" ref="A21:A31">A20+1</f>
        <v>2</v>
      </c>
      <c r="B21" s="26">
        <v>0.1</v>
      </c>
      <c r="C21" s="26">
        <v>0.9</v>
      </c>
      <c r="I21" s="26">
        <f aca="true" t="shared" si="3" ref="I21:I31">I20+1</f>
        <v>2</v>
      </c>
      <c r="J21" s="26">
        <v>0.1</v>
      </c>
      <c r="K21" s="26">
        <v>0.2</v>
      </c>
    </row>
    <row r="22" spans="1:11" ht="18">
      <c r="A22" s="26">
        <f t="shared" si="2"/>
        <v>3</v>
      </c>
      <c r="B22" s="26">
        <v>0.2</v>
      </c>
      <c r="C22" s="26">
        <v>0.8</v>
      </c>
      <c r="I22" s="26">
        <f t="shared" si="3"/>
        <v>3</v>
      </c>
      <c r="J22" s="26">
        <v>0.2</v>
      </c>
      <c r="K22" s="26">
        <v>0.4</v>
      </c>
    </row>
    <row r="23" spans="1:11" ht="18">
      <c r="A23" s="26">
        <f t="shared" si="2"/>
        <v>4</v>
      </c>
      <c r="B23" s="26">
        <v>0.3</v>
      </c>
      <c r="C23" s="26">
        <v>0.7</v>
      </c>
      <c r="I23" s="26">
        <f t="shared" si="3"/>
        <v>4</v>
      </c>
      <c r="J23" s="26">
        <v>0.3</v>
      </c>
      <c r="K23" s="26">
        <v>0.6</v>
      </c>
    </row>
    <row r="24" spans="1:11" ht="18">
      <c r="A24" s="26">
        <f t="shared" si="2"/>
        <v>5</v>
      </c>
      <c r="B24" s="26">
        <v>0.4</v>
      </c>
      <c r="C24" s="26">
        <v>0.6</v>
      </c>
      <c r="I24" s="26">
        <f t="shared" si="3"/>
        <v>5</v>
      </c>
      <c r="J24" s="26">
        <v>0.4</v>
      </c>
      <c r="K24" s="26">
        <v>0.8</v>
      </c>
    </row>
    <row r="25" spans="1:11" ht="18">
      <c r="A25" s="26">
        <f t="shared" si="2"/>
        <v>6</v>
      </c>
      <c r="B25" s="26">
        <v>0.5</v>
      </c>
      <c r="C25" s="26">
        <v>0.5</v>
      </c>
      <c r="I25" s="26">
        <f t="shared" si="3"/>
        <v>6</v>
      </c>
      <c r="J25" s="26">
        <v>0.5</v>
      </c>
      <c r="K25" s="26">
        <v>1</v>
      </c>
    </row>
    <row r="26" spans="1:11" ht="18">
      <c r="A26" s="26">
        <f t="shared" si="2"/>
        <v>7</v>
      </c>
      <c r="B26" s="26">
        <v>0.6</v>
      </c>
      <c r="C26" s="26">
        <v>0.3</v>
      </c>
      <c r="I26" s="26">
        <f t="shared" si="3"/>
        <v>7</v>
      </c>
      <c r="J26" s="26">
        <v>0.6</v>
      </c>
      <c r="K26" s="26">
        <v>1</v>
      </c>
    </row>
    <row r="27" spans="1:11" ht="18">
      <c r="A27" s="26">
        <f t="shared" si="2"/>
        <v>8</v>
      </c>
      <c r="B27" s="26">
        <v>0.7</v>
      </c>
      <c r="C27" s="26">
        <v>0.4</v>
      </c>
      <c r="I27" s="26">
        <f t="shared" si="3"/>
        <v>8</v>
      </c>
      <c r="J27" s="26">
        <v>0.7</v>
      </c>
      <c r="K27" s="26">
        <v>0.8</v>
      </c>
    </row>
    <row r="28" spans="1:11" ht="18">
      <c r="A28" s="26">
        <f t="shared" si="2"/>
        <v>9</v>
      </c>
      <c r="B28" s="26">
        <v>0.75</v>
      </c>
      <c r="C28" s="26">
        <v>0.2</v>
      </c>
      <c r="I28" s="26">
        <f t="shared" si="3"/>
        <v>9</v>
      </c>
      <c r="J28" s="26">
        <v>0.75</v>
      </c>
      <c r="K28" s="26">
        <v>0.6</v>
      </c>
    </row>
    <row r="29" spans="1:11" ht="18">
      <c r="A29" s="26">
        <f t="shared" si="2"/>
        <v>10</v>
      </c>
      <c r="B29" s="26">
        <v>0.8</v>
      </c>
      <c r="C29" s="26">
        <v>0.2</v>
      </c>
      <c r="I29" s="26">
        <f t="shared" si="3"/>
        <v>10</v>
      </c>
      <c r="J29" s="26">
        <v>0.8</v>
      </c>
      <c r="K29" s="26">
        <v>0.4</v>
      </c>
    </row>
    <row r="30" spans="1:11" ht="18">
      <c r="A30" s="26">
        <f t="shared" si="2"/>
        <v>11</v>
      </c>
      <c r="B30" s="26">
        <v>0.9</v>
      </c>
      <c r="C30" s="26">
        <v>0.1</v>
      </c>
      <c r="I30" s="26">
        <f t="shared" si="3"/>
        <v>11</v>
      </c>
      <c r="J30" s="26">
        <v>0.9</v>
      </c>
      <c r="K30" s="26">
        <v>0.2</v>
      </c>
    </row>
    <row r="31" spans="1:11" ht="18">
      <c r="A31" s="26">
        <f t="shared" si="2"/>
        <v>12</v>
      </c>
      <c r="B31" s="26">
        <v>1</v>
      </c>
      <c r="C31" s="26">
        <v>0</v>
      </c>
      <c r="I31" s="26">
        <f t="shared" si="3"/>
        <v>12</v>
      </c>
      <c r="J31" s="26">
        <v>1</v>
      </c>
      <c r="K31" s="26">
        <v>0</v>
      </c>
    </row>
    <row r="32" spans="1:11" ht="21.75">
      <c r="A32" s="109" t="s">
        <v>69</v>
      </c>
      <c r="B32" s="111"/>
      <c r="C32" s="114">
        <f>CORREL(B20:B31,C20:C31)</f>
        <v>-0.9905302874377881</v>
      </c>
      <c r="I32" s="109" t="s">
        <v>69</v>
      </c>
      <c r="J32" s="110"/>
      <c r="K32" s="113">
        <f>CORREL(J20:J31,K20:K31)</f>
        <v>0.06677801339636018</v>
      </c>
    </row>
    <row r="33" spans="1:11" ht="21">
      <c r="A33" s="171" t="s">
        <v>203</v>
      </c>
      <c r="B33" s="171"/>
      <c r="C33" s="170">
        <f>((C32^2)*(A31-2))/(1-C32^2)</f>
        <v>520.511024067198</v>
      </c>
      <c r="I33" s="171" t="s">
        <v>203</v>
      </c>
      <c r="J33" s="171"/>
      <c r="K33" s="170">
        <f>((K32^2)*(I31-2))/(1-K32^2)</f>
        <v>0.04479277529216048</v>
      </c>
    </row>
    <row r="34" spans="1:11" ht="18">
      <c r="A34" s="53" t="s">
        <v>32</v>
      </c>
      <c r="B34" s="53"/>
      <c r="C34" s="172">
        <f>FDIST(C33,1,10)</f>
        <v>5.902931599903438E-10</v>
      </c>
      <c r="I34" s="53" t="s">
        <v>32</v>
      </c>
      <c r="J34" s="53"/>
      <c r="K34" s="172">
        <f>FDIST(K33,1,10)</f>
        <v>0.8366366712979361</v>
      </c>
    </row>
  </sheetData>
  <printOptions/>
  <pageMargins left="0.75" right="0.75" top="1" bottom="1" header="0.5" footer="0.5"/>
  <pageSetup orientation="portrait"/>
  <drawing r:id="rId1"/>
</worksheet>
</file>

<file path=xl/worksheets/sheet13.xml><?xml version="1.0" encoding="utf-8"?>
<worksheet xmlns="http://schemas.openxmlformats.org/spreadsheetml/2006/main" xmlns:r="http://schemas.openxmlformats.org/officeDocument/2006/relationships">
  <dimension ref="A1:G31"/>
  <sheetViews>
    <sheetView workbookViewId="0" topLeftCell="A4">
      <selection activeCell="B19" sqref="B19"/>
    </sheetView>
  </sheetViews>
  <sheetFormatPr defaultColWidth="11.00390625" defaultRowHeight="12.75"/>
  <cols>
    <col min="1" max="3" width="10.75390625" style="167" customWidth="1"/>
    <col min="4" max="16384" width="10.75390625" style="165" customWidth="1"/>
  </cols>
  <sheetData>
    <row r="1" spans="1:7" ht="27.75">
      <c r="A1" s="164" t="s">
        <v>320</v>
      </c>
      <c r="B1" s="164" t="s">
        <v>64</v>
      </c>
      <c r="C1" s="164" t="s">
        <v>65</v>
      </c>
      <c r="F1" s="166">
        <f>CORREL(B2:B13,C2:C13)</f>
        <v>0.11148159064184225</v>
      </c>
      <c r="G1" s="165" t="s">
        <v>66</v>
      </c>
    </row>
    <row r="2" spans="1:3" ht="16.5">
      <c r="A2" s="164">
        <v>1</v>
      </c>
      <c r="B2" s="164">
        <f ca="1">RAND()</f>
        <v>0.0033021097733580973</v>
      </c>
      <c r="C2" s="164">
        <f ca="1">RAND()</f>
        <v>0.29394147168204654</v>
      </c>
    </row>
    <row r="3" spans="1:3" ht="16.5">
      <c r="A3" s="164">
        <f>A2+1</f>
        <v>2</v>
      </c>
      <c r="B3" s="164">
        <f aca="true" ca="1" t="shared" si="0" ref="B3:C13">RAND()</f>
        <v>0.5335141327987003</v>
      </c>
      <c r="C3" s="164">
        <f ca="1" t="shared" si="0"/>
        <v>0.44152674868564645</v>
      </c>
    </row>
    <row r="4" spans="1:3" ht="16.5">
      <c r="A4" s="164">
        <f aca="true" t="shared" si="1" ref="A4:A13">A3+1</f>
        <v>3</v>
      </c>
      <c r="B4" s="164">
        <f ca="1" t="shared" si="0"/>
        <v>0.024351971171199693</v>
      </c>
      <c r="C4" s="164">
        <f ca="1" t="shared" si="0"/>
        <v>0.6890124195933822</v>
      </c>
    </row>
    <row r="5" spans="1:3" ht="16.5">
      <c r="A5" s="164">
        <f t="shared" si="1"/>
        <v>4</v>
      </c>
      <c r="B5" s="164">
        <f ca="1" t="shared" si="0"/>
        <v>0.7803500110894674</v>
      </c>
      <c r="C5" s="164">
        <f ca="1" t="shared" si="0"/>
        <v>0.757222430681395</v>
      </c>
    </row>
    <row r="6" spans="1:3" ht="16.5">
      <c r="A6" s="164">
        <f t="shared" si="1"/>
        <v>5</v>
      </c>
      <c r="B6" s="164">
        <f ca="1" t="shared" si="0"/>
        <v>0.591843652577154</v>
      </c>
      <c r="C6" s="164">
        <f ca="1" t="shared" si="0"/>
        <v>0.8908994423736942</v>
      </c>
    </row>
    <row r="7" spans="1:3" ht="16.5">
      <c r="A7" s="164">
        <f t="shared" si="1"/>
        <v>6</v>
      </c>
      <c r="B7" s="164">
        <f ca="1" t="shared" si="0"/>
        <v>0.14850181173005694</v>
      </c>
      <c r="C7" s="164">
        <f ca="1" t="shared" si="0"/>
        <v>0.5866362888027652</v>
      </c>
    </row>
    <row r="8" spans="1:3" ht="16.5">
      <c r="A8" s="164">
        <f t="shared" si="1"/>
        <v>7</v>
      </c>
      <c r="B8" s="164">
        <f ca="1" t="shared" si="0"/>
        <v>0.9881579815055375</v>
      </c>
      <c r="C8" s="164">
        <f ca="1" t="shared" si="0"/>
        <v>0.7193681857534102</v>
      </c>
    </row>
    <row r="9" spans="1:3" ht="16.5">
      <c r="A9" s="164">
        <f t="shared" si="1"/>
        <v>8</v>
      </c>
      <c r="B9" s="164">
        <f ca="1" t="shared" si="0"/>
        <v>0.9171602623491708</v>
      </c>
      <c r="C9" s="164">
        <f ca="1" t="shared" si="0"/>
        <v>0.0009019966109917732</v>
      </c>
    </row>
    <row r="10" spans="1:3" ht="16.5">
      <c r="A10" s="164">
        <f t="shared" si="1"/>
        <v>9</v>
      </c>
      <c r="B10" s="164">
        <f ca="1" t="shared" si="0"/>
        <v>0.052439505158872635</v>
      </c>
      <c r="C10" s="164">
        <f ca="1" t="shared" si="0"/>
        <v>0.6464356436881644</v>
      </c>
    </row>
    <row r="11" spans="1:3" ht="16.5">
      <c r="A11" s="164">
        <f t="shared" si="1"/>
        <v>10</v>
      </c>
      <c r="B11" s="164">
        <f ca="1" t="shared" si="0"/>
        <v>0.5076765768317273</v>
      </c>
      <c r="C11" s="164">
        <f ca="1" t="shared" si="0"/>
        <v>0.5148073584896338</v>
      </c>
    </row>
    <row r="12" spans="1:3" ht="16.5">
      <c r="A12" s="164">
        <f t="shared" si="1"/>
        <v>11</v>
      </c>
      <c r="B12" s="164">
        <f ca="1" t="shared" si="0"/>
        <v>0.4056785469647366</v>
      </c>
      <c r="C12" s="164">
        <f ca="1" t="shared" si="0"/>
        <v>0.0135256589128403</v>
      </c>
    </row>
    <row r="13" spans="1:3" ht="16.5">
      <c r="A13" s="164">
        <f t="shared" si="1"/>
        <v>12</v>
      </c>
      <c r="B13" s="164">
        <f ca="1" t="shared" si="0"/>
        <v>0.055295938584094984</v>
      </c>
      <c r="C13" s="164">
        <f ca="1" t="shared" si="0"/>
        <v>0.04473394831893529</v>
      </c>
    </row>
    <row r="15" ht="16.5">
      <c r="A15" s="167" t="s">
        <v>67</v>
      </c>
    </row>
    <row r="16" ht="16.5">
      <c r="A16" s="167" t="s">
        <v>68</v>
      </c>
    </row>
    <row r="18" spans="1:2" ht="21">
      <c r="A18" s="169" t="s">
        <v>203</v>
      </c>
      <c r="B18" s="170">
        <f>((F1^2)*(A13-2))/(1-F1^2)</f>
        <v>0.12584547635463073</v>
      </c>
    </row>
    <row r="19" spans="1:2" ht="21">
      <c r="A19" s="168" t="s">
        <v>31</v>
      </c>
      <c r="B19" s="168">
        <f>FDIST(B18,1,10)</f>
        <v>0.7301464251361076</v>
      </c>
    </row>
    <row r="20" ht="18"/>
    <row r="21" ht="18"/>
    <row r="22" ht="18"/>
    <row r="23" ht="18"/>
    <row r="24" ht="18"/>
    <row r="25" ht="18"/>
    <row r="26" ht="18"/>
    <row r="27" ht="18"/>
    <row r="28" ht="18"/>
    <row r="29" ht="18">
      <c r="A29" s="167" t="s">
        <v>72</v>
      </c>
    </row>
    <row r="30" ht="16.5">
      <c r="A30" s="167" t="s">
        <v>73</v>
      </c>
    </row>
    <row r="31" ht="16.5">
      <c r="A31" s="167" t="s">
        <v>74</v>
      </c>
    </row>
  </sheetData>
  <printOptions/>
  <pageMargins left="0.75" right="0.75" top="1" bottom="1" header="0.5" footer="0.5"/>
  <pageSetup orientation="portrait"/>
  <drawing r:id="rId1"/>
</worksheet>
</file>

<file path=xl/worksheets/sheet14.xml><?xml version="1.0" encoding="utf-8"?>
<worksheet xmlns="http://schemas.openxmlformats.org/spreadsheetml/2006/main" xmlns:r="http://schemas.openxmlformats.org/officeDocument/2006/relationships">
  <dimension ref="A1:AP35"/>
  <sheetViews>
    <sheetView workbookViewId="0" topLeftCell="A1">
      <selection activeCell="AS28" sqref="AS28"/>
    </sheetView>
  </sheetViews>
  <sheetFormatPr defaultColWidth="8.25390625" defaultRowHeight="12.75"/>
  <cols>
    <col min="1" max="1" width="8.25390625" style="0" customWidth="1"/>
    <col min="2" max="2" width="9.875" style="0" customWidth="1"/>
    <col min="3" max="40" width="2.00390625" style="178" customWidth="1"/>
  </cols>
  <sheetData>
    <row r="1" spans="1:42" ht="15">
      <c r="A1" s="173" t="s">
        <v>179</v>
      </c>
      <c r="B1" s="174">
        <v>-0.95</v>
      </c>
      <c r="C1" s="176">
        <f>B1+0.05</f>
        <v>-0.8999999999999999</v>
      </c>
      <c r="D1" s="176">
        <f aca="true" t="shared" si="0" ref="D1:AN1">C1+0.05</f>
        <v>-0.8499999999999999</v>
      </c>
      <c r="E1" s="176">
        <f t="shared" si="0"/>
        <v>-0.7999999999999998</v>
      </c>
      <c r="F1" s="176">
        <f t="shared" si="0"/>
        <v>-0.7499999999999998</v>
      </c>
      <c r="G1" s="176">
        <f t="shared" si="0"/>
        <v>-0.6999999999999997</v>
      </c>
      <c r="H1" s="176">
        <f t="shared" si="0"/>
        <v>-0.6499999999999997</v>
      </c>
      <c r="I1" s="176">
        <f t="shared" si="0"/>
        <v>-0.5999999999999996</v>
      </c>
      <c r="J1" s="176">
        <f t="shared" si="0"/>
        <v>-0.5499999999999996</v>
      </c>
      <c r="K1" s="176">
        <f t="shared" si="0"/>
        <v>-0.4999999999999996</v>
      </c>
      <c r="L1" s="176">
        <f t="shared" si="0"/>
        <v>-0.4499999999999996</v>
      </c>
      <c r="M1" s="176">
        <f t="shared" si="0"/>
        <v>-0.39999999999999963</v>
      </c>
      <c r="N1" s="176">
        <f t="shared" si="0"/>
        <v>-0.34999999999999964</v>
      </c>
      <c r="O1" s="176">
        <f t="shared" si="0"/>
        <v>-0.29999999999999966</v>
      </c>
      <c r="P1" s="176">
        <f t="shared" si="0"/>
        <v>-0.24999999999999967</v>
      </c>
      <c r="Q1" s="176">
        <f t="shared" si="0"/>
        <v>-0.19999999999999968</v>
      </c>
      <c r="R1" s="176">
        <f t="shared" si="0"/>
        <v>-0.1499999999999997</v>
      </c>
      <c r="S1" s="176">
        <f t="shared" si="0"/>
        <v>-0.09999999999999969</v>
      </c>
      <c r="T1" s="176">
        <f t="shared" si="0"/>
        <v>-0.049999999999999684</v>
      </c>
      <c r="U1" s="176">
        <f t="shared" si="0"/>
        <v>3.191891195797325E-16</v>
      </c>
      <c r="V1" s="176">
        <f t="shared" si="0"/>
        <v>0.05000000000000032</v>
      </c>
      <c r="W1" s="176">
        <f t="shared" si="0"/>
        <v>0.10000000000000032</v>
      </c>
      <c r="X1" s="176">
        <f t="shared" si="0"/>
        <v>0.15000000000000033</v>
      </c>
      <c r="Y1" s="176">
        <f t="shared" si="0"/>
        <v>0.20000000000000034</v>
      </c>
      <c r="Z1" s="176">
        <f t="shared" si="0"/>
        <v>0.25000000000000033</v>
      </c>
      <c r="AA1" s="176">
        <f t="shared" si="0"/>
        <v>0.3000000000000003</v>
      </c>
      <c r="AB1" s="176">
        <f t="shared" si="0"/>
        <v>0.3500000000000003</v>
      </c>
      <c r="AC1" s="176">
        <f t="shared" si="0"/>
        <v>0.4000000000000003</v>
      </c>
      <c r="AD1" s="176">
        <f t="shared" si="0"/>
        <v>0.4500000000000003</v>
      </c>
      <c r="AE1" s="176">
        <f t="shared" si="0"/>
        <v>0.5000000000000003</v>
      </c>
      <c r="AF1" s="176">
        <f t="shared" si="0"/>
        <v>0.5500000000000004</v>
      </c>
      <c r="AG1" s="176">
        <f t="shared" si="0"/>
        <v>0.6000000000000004</v>
      </c>
      <c r="AH1" s="176">
        <f t="shared" si="0"/>
        <v>0.6500000000000005</v>
      </c>
      <c r="AI1" s="176">
        <f t="shared" si="0"/>
        <v>0.7000000000000005</v>
      </c>
      <c r="AJ1" s="176">
        <f t="shared" si="0"/>
        <v>0.7500000000000006</v>
      </c>
      <c r="AK1" s="176">
        <f t="shared" si="0"/>
        <v>0.8000000000000006</v>
      </c>
      <c r="AL1" s="176">
        <f t="shared" si="0"/>
        <v>0.8500000000000006</v>
      </c>
      <c r="AM1" s="176">
        <f t="shared" si="0"/>
        <v>0.9000000000000007</v>
      </c>
      <c r="AN1" s="176">
        <f t="shared" si="0"/>
        <v>0.9500000000000007</v>
      </c>
      <c r="AO1" s="173"/>
      <c r="AP1" s="173"/>
    </row>
    <row r="2" spans="1:42" ht="15">
      <c r="A2" s="173" t="s">
        <v>33</v>
      </c>
      <c r="B2" s="173">
        <f>((B1^2)*($B4-2))/(1-B1^2)</f>
        <v>92.56410256410254</v>
      </c>
      <c r="C2" s="176">
        <f>((C1^2)*($B4-2))/(1-C1^2)</f>
        <v>42.631578947368375</v>
      </c>
      <c r="D2" s="176">
        <f aca="true" t="shared" si="1" ref="D2:AN2">((D1^2)*($B4-2))/(1-D1^2)</f>
        <v>26.03603603603601</v>
      </c>
      <c r="E2" s="176">
        <f t="shared" si="1"/>
        <v>17.777777777777754</v>
      </c>
      <c r="F2" s="176">
        <f t="shared" si="1"/>
        <v>12.85714285714284</v>
      </c>
      <c r="G2" s="176">
        <f t="shared" si="1"/>
        <v>9.607843137254886</v>
      </c>
      <c r="H2" s="176">
        <f t="shared" si="1"/>
        <v>7.316017316017305</v>
      </c>
      <c r="I2" s="176">
        <f t="shared" si="1"/>
        <v>5.624999999999991</v>
      </c>
      <c r="J2" s="176">
        <f t="shared" si="1"/>
        <v>4.336917562724005</v>
      </c>
      <c r="K2" s="176">
        <f t="shared" si="1"/>
        <v>3.333333333333326</v>
      </c>
      <c r="L2" s="176">
        <f t="shared" si="1"/>
        <v>2.539184952978051</v>
      </c>
      <c r="M2" s="176">
        <f t="shared" si="1"/>
        <v>1.9047619047619004</v>
      </c>
      <c r="N2" s="176">
        <f t="shared" si="1"/>
        <v>1.3960113960113927</v>
      </c>
      <c r="O2" s="176">
        <f t="shared" si="1"/>
        <v>0.9890109890109865</v>
      </c>
      <c r="P2" s="176">
        <f t="shared" si="1"/>
        <v>0.6666666666666647</v>
      </c>
      <c r="Q2" s="176">
        <f t="shared" si="1"/>
        <v>0.41666666666666524</v>
      </c>
      <c r="R2" s="176">
        <f t="shared" si="1"/>
        <v>0.23017902813299132</v>
      </c>
      <c r="S2" s="176">
        <f t="shared" si="1"/>
        <v>0.10101010101010037</v>
      </c>
      <c r="T2" s="176">
        <f t="shared" si="1"/>
        <v>0.02506265664160369</v>
      </c>
      <c r="U2" s="176">
        <f t="shared" si="1"/>
        <v>1.0188169405808478E-30</v>
      </c>
      <c r="V2" s="176">
        <f t="shared" si="1"/>
        <v>0.02506265664160433</v>
      </c>
      <c r="W2" s="176">
        <f t="shared" si="1"/>
        <v>0.10101010101010166</v>
      </c>
      <c r="X2" s="176">
        <f t="shared" si="1"/>
        <v>0.23017902813299337</v>
      </c>
      <c r="Y2" s="176">
        <f t="shared" si="1"/>
        <v>0.4166666666666682</v>
      </c>
      <c r="Z2" s="176">
        <f t="shared" si="1"/>
        <v>0.6666666666666686</v>
      </c>
      <c r="AA2" s="176">
        <f t="shared" si="1"/>
        <v>0.9890109890109913</v>
      </c>
      <c r="AB2" s="176">
        <f t="shared" si="1"/>
        <v>1.3960113960113991</v>
      </c>
      <c r="AC2" s="176">
        <f t="shared" si="1"/>
        <v>1.9047619047619084</v>
      </c>
      <c r="AD2" s="176">
        <f t="shared" si="1"/>
        <v>2.5391849529780606</v>
      </c>
      <c r="AE2" s="176">
        <f t="shared" si="1"/>
        <v>3.3333333333333397</v>
      </c>
      <c r="AF2" s="176">
        <f t="shared" si="1"/>
        <v>4.3369175627240235</v>
      </c>
      <c r="AG2" s="176">
        <f t="shared" si="1"/>
        <v>5.625000000000012</v>
      </c>
      <c r="AH2" s="176">
        <f t="shared" si="1"/>
        <v>7.316017316017333</v>
      </c>
      <c r="AI2" s="176">
        <f t="shared" si="1"/>
        <v>9.607843137254928</v>
      </c>
      <c r="AJ2" s="176">
        <f t="shared" si="1"/>
        <v>12.857142857142904</v>
      </c>
      <c r="AK2" s="176">
        <f t="shared" si="1"/>
        <v>17.777777777777857</v>
      </c>
      <c r="AL2" s="176">
        <f t="shared" si="1"/>
        <v>26.036036036036183</v>
      </c>
      <c r="AM2" s="176">
        <f t="shared" si="1"/>
        <v>42.63157894736877</v>
      </c>
      <c r="AN2" s="176">
        <f t="shared" si="1"/>
        <v>92.56410256410405</v>
      </c>
      <c r="AO2" s="173"/>
      <c r="AP2" s="173"/>
    </row>
    <row r="3" spans="1:42" ht="15">
      <c r="A3" s="173" t="s">
        <v>34</v>
      </c>
      <c r="B3" s="173">
        <f>FDIST(B2,1,$B4-2)</f>
        <v>2.2623555753599628E-06</v>
      </c>
      <c r="C3" s="176">
        <f>FDIST(C2,1,$B4-2)</f>
        <v>6.644441405748161E-05</v>
      </c>
      <c r="D3" s="176">
        <f aca="true" t="shared" si="2" ref="D3:AN3">FDIST(D2,1,$B4-2)</f>
        <v>0.00046230191954853663</v>
      </c>
      <c r="E3" s="176">
        <f t="shared" si="2"/>
        <v>0.0017818399970982047</v>
      </c>
      <c r="F3" s="176">
        <f t="shared" si="2"/>
        <v>0.004964560268783519</v>
      </c>
      <c r="G3" s="176">
        <f t="shared" si="2"/>
        <v>0.011257326184190609</v>
      </c>
      <c r="H3" s="176">
        <f t="shared" si="2"/>
        <v>0.022129747082903436</v>
      </c>
      <c r="I3" s="176">
        <f t="shared" si="2"/>
        <v>0.03916287975891223</v>
      </c>
      <c r="J3" s="176">
        <f t="shared" si="2"/>
        <v>0.06392614208731136</v>
      </c>
      <c r="K3" s="176">
        <f t="shared" si="2"/>
        <v>0.09785461131962744</v>
      </c>
      <c r="L3" s="176">
        <f t="shared" si="2"/>
        <v>0.14213638670192444</v>
      </c>
      <c r="M3" s="176">
        <f t="shared" si="2"/>
        <v>0.1976173200582404</v>
      </c>
      <c r="N3" s="176">
        <f t="shared" si="2"/>
        <v>0.2647283228035373</v>
      </c>
      <c r="O3" s="176">
        <f t="shared" si="2"/>
        <v>0.34343857114179177</v>
      </c>
      <c r="P3" s="176">
        <f t="shared" si="2"/>
        <v>0.4332360327670717</v>
      </c>
      <c r="Q3" s="176">
        <f t="shared" si="2"/>
        <v>0.5331353600339185</v>
      </c>
      <c r="R3" s="176">
        <f t="shared" si="2"/>
        <v>0.6417117330444249</v>
      </c>
      <c r="S3" s="176">
        <f t="shared" si="2"/>
        <v>0.7571581091191362</v>
      </c>
      <c r="T3" s="176">
        <f t="shared" si="2"/>
        <v>0.8773623595054391</v>
      </c>
      <c r="U3" s="176">
        <f t="shared" si="2"/>
        <v>1</v>
      </c>
      <c r="V3" s="176">
        <f t="shared" si="2"/>
        <v>0.8773623595054391</v>
      </c>
      <c r="W3" s="176">
        <f t="shared" si="2"/>
        <v>0.7571581091191336</v>
      </c>
      <c r="X3" s="176">
        <f t="shared" si="2"/>
        <v>0.641711733044424</v>
      </c>
      <c r="Y3" s="176">
        <f t="shared" si="2"/>
        <v>0.5331353600339175</v>
      </c>
      <c r="Z3" s="176">
        <f t="shared" si="2"/>
        <v>0.43323603276707034</v>
      </c>
      <c r="AA3" s="176">
        <f t="shared" si="2"/>
        <v>0.343438571141791</v>
      </c>
      <c r="AB3" s="176">
        <f t="shared" si="2"/>
        <v>0.2647283228035362</v>
      </c>
      <c r="AC3" s="176">
        <f t="shared" si="2"/>
        <v>0.19761732005823995</v>
      </c>
      <c r="AD3" s="176">
        <f t="shared" si="2"/>
        <v>0.1421363867019237</v>
      </c>
      <c r="AE3" s="176">
        <f t="shared" si="2"/>
        <v>0.09785461131962682</v>
      </c>
      <c r="AF3" s="176">
        <f t="shared" si="2"/>
        <v>0.06392614208731087</v>
      </c>
      <c r="AG3" s="176">
        <f t="shared" si="2"/>
        <v>0.0391628797589119</v>
      </c>
      <c r="AH3" s="176">
        <f t="shared" si="2"/>
        <v>0.02212974708290324</v>
      </c>
      <c r="AI3" s="176">
        <f t="shared" si="2"/>
        <v>0.011257326184190486</v>
      </c>
      <c r="AJ3" s="176">
        <f t="shared" si="2"/>
        <v>0.004964560268783445</v>
      </c>
      <c r="AK3" s="176">
        <f t="shared" si="2"/>
        <v>0.0017818399970981713</v>
      </c>
      <c r="AL3" s="176">
        <f t="shared" si="2"/>
        <v>0.0004623019195485258</v>
      </c>
      <c r="AM3" s="176">
        <f t="shared" si="2"/>
        <v>6.644441405747912E-05</v>
      </c>
      <c r="AN3" s="176">
        <f t="shared" si="2"/>
        <v>2.26235557535979E-06</v>
      </c>
      <c r="AO3" s="173"/>
      <c r="AP3" s="173"/>
    </row>
    <row r="4" spans="1:42" ht="15">
      <c r="A4" s="174" t="s">
        <v>10</v>
      </c>
      <c r="B4" s="175">
        <v>12</v>
      </c>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3"/>
      <c r="AP4" s="173"/>
    </row>
    <row r="5" spans="1:42" ht="15">
      <c r="A5" s="173"/>
      <c r="B5" s="173"/>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3"/>
      <c r="AP5" s="173"/>
    </row>
    <row r="6" spans="1:42" ht="15">
      <c r="A6" s="173"/>
      <c r="B6" s="173"/>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3"/>
      <c r="AP6" s="173"/>
    </row>
    <row r="7" spans="1:42" ht="15">
      <c r="A7" s="173"/>
      <c r="B7" s="173"/>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3"/>
      <c r="AP7" s="173"/>
    </row>
    <row r="8" spans="1:25" ht="15">
      <c r="A8" s="173"/>
      <c r="B8" s="173"/>
      <c r="C8" s="176"/>
      <c r="D8" s="176"/>
      <c r="E8" s="176"/>
      <c r="F8" s="176"/>
      <c r="G8" s="176"/>
      <c r="H8" s="176"/>
      <c r="I8" s="176"/>
      <c r="J8" s="176"/>
      <c r="K8" s="176"/>
      <c r="L8" s="176"/>
      <c r="M8" s="176"/>
      <c r="N8" s="176"/>
      <c r="O8" s="176"/>
      <c r="P8" s="176"/>
      <c r="Q8" s="176"/>
      <c r="R8" s="176"/>
      <c r="S8" s="176"/>
      <c r="T8" s="176"/>
      <c r="U8" s="176"/>
      <c r="V8" s="176"/>
      <c r="W8" s="176"/>
      <c r="X8" s="176"/>
      <c r="Y8" s="177"/>
    </row>
    <row r="9" spans="1:27" ht="15">
      <c r="A9" s="173"/>
      <c r="B9" s="173"/>
      <c r="C9" s="176"/>
      <c r="D9" s="176"/>
      <c r="E9" s="176"/>
      <c r="F9" s="176"/>
      <c r="G9" s="176"/>
      <c r="H9" s="176"/>
      <c r="I9" s="176"/>
      <c r="J9" s="176"/>
      <c r="K9" s="176"/>
      <c r="L9" s="176"/>
      <c r="M9" s="176"/>
      <c r="N9" s="176"/>
      <c r="O9" s="176"/>
      <c r="P9" s="176"/>
      <c r="Q9" s="176"/>
      <c r="R9" s="176"/>
      <c r="S9" s="176"/>
      <c r="T9" s="176"/>
      <c r="U9" s="176"/>
      <c r="V9" s="176"/>
      <c r="W9" s="176"/>
      <c r="X9" s="176"/>
      <c r="Y9" s="177"/>
      <c r="Z9" s="177"/>
      <c r="AA9" s="177"/>
    </row>
    <row r="10" spans="1:25" ht="15">
      <c r="A10" s="173"/>
      <c r="B10" s="173"/>
      <c r="C10" s="176"/>
      <c r="D10" s="176"/>
      <c r="E10" s="176"/>
      <c r="F10" s="176"/>
      <c r="G10" s="176"/>
      <c r="H10" s="176"/>
      <c r="I10" s="176"/>
      <c r="J10" s="176"/>
      <c r="K10" s="176"/>
      <c r="L10" s="176"/>
      <c r="M10" s="176"/>
      <c r="N10" s="176"/>
      <c r="O10" s="176"/>
      <c r="P10" s="176"/>
      <c r="Q10" s="176"/>
      <c r="R10" s="176"/>
      <c r="S10" s="176"/>
      <c r="T10" s="176"/>
      <c r="U10" s="176"/>
      <c r="V10" s="176"/>
      <c r="W10" s="176"/>
      <c r="X10" s="176"/>
      <c r="Y10" s="177"/>
    </row>
    <row r="11" spans="1:24" ht="15">
      <c r="A11" s="173"/>
      <c r="B11" s="173"/>
      <c r="C11" s="176"/>
      <c r="D11" s="176"/>
      <c r="E11" s="176"/>
      <c r="F11" s="176"/>
      <c r="G11" s="176"/>
      <c r="H11" s="176"/>
      <c r="I11" s="176"/>
      <c r="J11" s="176"/>
      <c r="K11" s="176"/>
      <c r="L11" s="176"/>
      <c r="M11" s="176"/>
      <c r="N11" s="176"/>
      <c r="O11" s="176"/>
      <c r="P11" s="176"/>
      <c r="Q11" s="176"/>
      <c r="R11" s="176"/>
      <c r="S11" s="176"/>
      <c r="T11" s="176"/>
      <c r="U11" s="176"/>
      <c r="V11" s="176"/>
      <c r="W11" s="176"/>
      <c r="X11" s="176"/>
    </row>
    <row r="12" spans="1:24" ht="15">
      <c r="A12" s="173"/>
      <c r="B12" s="173"/>
      <c r="C12" s="176"/>
      <c r="D12" s="176"/>
      <c r="E12" s="176"/>
      <c r="F12" s="176"/>
      <c r="G12" s="176"/>
      <c r="H12" s="176"/>
      <c r="I12" s="176"/>
      <c r="J12" s="176"/>
      <c r="K12" s="176"/>
      <c r="L12" s="176"/>
      <c r="M12" s="176"/>
      <c r="N12" s="176"/>
      <c r="O12" s="176"/>
      <c r="P12" s="176"/>
      <c r="Q12" s="176"/>
      <c r="R12" s="176"/>
      <c r="S12" s="176"/>
      <c r="T12" s="176"/>
      <c r="U12" s="176"/>
      <c r="V12" s="176"/>
      <c r="W12" s="176"/>
      <c r="X12" s="176"/>
    </row>
    <row r="13" spans="1:24" ht="15">
      <c r="A13" s="173"/>
      <c r="B13" s="173"/>
      <c r="C13" s="176"/>
      <c r="D13" s="176"/>
      <c r="E13" s="176"/>
      <c r="F13" s="176"/>
      <c r="G13" s="176"/>
      <c r="H13" s="176"/>
      <c r="I13" s="176"/>
      <c r="J13" s="176"/>
      <c r="K13" s="176"/>
      <c r="L13" s="176"/>
      <c r="M13" s="176"/>
      <c r="N13" s="176"/>
      <c r="O13" s="176"/>
      <c r="P13" s="176"/>
      <c r="Q13" s="176"/>
      <c r="R13" s="176"/>
      <c r="S13" s="176"/>
      <c r="T13" s="176"/>
      <c r="U13" s="176"/>
      <c r="V13" s="176"/>
      <c r="W13" s="176"/>
      <c r="X13" s="176"/>
    </row>
    <row r="14" spans="1:24" ht="15">
      <c r="A14" s="173"/>
      <c r="B14" s="173"/>
      <c r="C14" s="176"/>
      <c r="D14" s="176"/>
      <c r="E14" s="176"/>
      <c r="F14" s="176"/>
      <c r="G14" s="176"/>
      <c r="H14" s="176"/>
      <c r="I14" s="176"/>
      <c r="J14" s="176"/>
      <c r="K14" s="176"/>
      <c r="L14" s="176"/>
      <c r="M14" s="176"/>
      <c r="N14" s="176"/>
      <c r="O14" s="176"/>
      <c r="P14" s="176"/>
      <c r="Q14" s="176"/>
      <c r="R14" s="176"/>
      <c r="S14" s="176"/>
      <c r="T14" s="176"/>
      <c r="U14" s="176"/>
      <c r="V14" s="176"/>
      <c r="W14" s="176"/>
      <c r="X14" s="176"/>
    </row>
    <row r="15" spans="1:24" ht="15">
      <c r="A15" s="173"/>
      <c r="B15" s="173"/>
      <c r="C15" s="176"/>
      <c r="D15" s="176"/>
      <c r="E15" s="176"/>
      <c r="F15" s="176"/>
      <c r="G15" s="176"/>
      <c r="H15" s="176"/>
      <c r="I15" s="176"/>
      <c r="J15" s="176"/>
      <c r="K15" s="176"/>
      <c r="L15" s="176"/>
      <c r="M15" s="176"/>
      <c r="N15" s="176"/>
      <c r="O15" s="176"/>
      <c r="P15" s="176"/>
      <c r="Q15" s="176"/>
      <c r="R15" s="176"/>
      <c r="S15" s="176"/>
      <c r="T15" s="176"/>
      <c r="U15" s="176"/>
      <c r="V15" s="176"/>
      <c r="W15" s="176"/>
      <c r="X15" s="176"/>
    </row>
    <row r="16" spans="1:24" ht="15">
      <c r="A16" s="173"/>
      <c r="B16" s="173"/>
      <c r="C16" s="176"/>
      <c r="D16" s="176"/>
      <c r="E16" s="176"/>
      <c r="F16" s="176"/>
      <c r="G16" s="176"/>
      <c r="H16" s="176"/>
      <c r="I16" s="176"/>
      <c r="J16" s="176"/>
      <c r="K16" s="176"/>
      <c r="L16" s="176"/>
      <c r="M16" s="176"/>
      <c r="N16" s="176"/>
      <c r="O16" s="176"/>
      <c r="P16" s="176"/>
      <c r="Q16" s="176"/>
      <c r="R16" s="176"/>
      <c r="S16" s="176"/>
      <c r="T16" s="176"/>
      <c r="U16" s="176"/>
      <c r="V16" s="176"/>
      <c r="W16" s="176"/>
      <c r="X16" s="176"/>
    </row>
    <row r="17" spans="1:24" ht="15">
      <c r="A17" s="173"/>
      <c r="B17" s="173"/>
      <c r="C17" s="176"/>
      <c r="D17" s="176"/>
      <c r="E17" s="176"/>
      <c r="F17" s="176"/>
      <c r="G17" s="176"/>
      <c r="H17" s="176"/>
      <c r="I17" s="176"/>
      <c r="J17" s="176"/>
      <c r="K17" s="176"/>
      <c r="L17" s="176"/>
      <c r="M17" s="176"/>
      <c r="N17" s="176"/>
      <c r="O17" s="176"/>
      <c r="P17" s="176"/>
      <c r="Q17" s="176"/>
      <c r="R17" s="176"/>
      <c r="S17" s="176"/>
      <c r="T17" s="176"/>
      <c r="U17" s="176"/>
      <c r="V17" s="176"/>
      <c r="W17" s="176"/>
      <c r="X17" s="176"/>
    </row>
    <row r="18" spans="1:24" ht="15">
      <c r="A18" s="173"/>
      <c r="B18" s="173"/>
      <c r="C18" s="176"/>
      <c r="D18" s="176"/>
      <c r="E18" s="176"/>
      <c r="F18" s="176"/>
      <c r="G18" s="176"/>
      <c r="H18" s="176"/>
      <c r="I18" s="176"/>
      <c r="J18" s="176"/>
      <c r="K18" s="176"/>
      <c r="L18" s="176"/>
      <c r="M18" s="176"/>
      <c r="N18" s="176"/>
      <c r="O18" s="176"/>
      <c r="P18" s="176"/>
      <c r="Q18" s="176"/>
      <c r="R18" s="176"/>
      <c r="S18" s="176"/>
      <c r="T18" s="176"/>
      <c r="U18" s="176"/>
      <c r="V18" s="176"/>
      <c r="W18" s="176"/>
      <c r="X18" s="176"/>
    </row>
    <row r="19" spans="1:24" ht="15">
      <c r="A19" s="173"/>
      <c r="B19" s="173"/>
      <c r="C19" s="176"/>
      <c r="D19" s="176"/>
      <c r="E19" s="176"/>
      <c r="F19" s="176"/>
      <c r="G19" s="176"/>
      <c r="H19" s="176"/>
      <c r="I19" s="176"/>
      <c r="J19" s="176"/>
      <c r="K19" s="176"/>
      <c r="L19" s="176"/>
      <c r="M19" s="176"/>
      <c r="N19" s="176"/>
      <c r="O19" s="176"/>
      <c r="P19" s="176"/>
      <c r="Q19" s="176"/>
      <c r="R19" s="176"/>
      <c r="S19" s="176"/>
      <c r="T19" s="176"/>
      <c r="U19" s="176"/>
      <c r="V19" s="176"/>
      <c r="W19" s="176"/>
      <c r="X19" s="176"/>
    </row>
    <row r="20" spans="1:24" ht="15">
      <c r="A20" s="173"/>
      <c r="B20" s="173"/>
      <c r="C20" s="176"/>
      <c r="D20" s="176"/>
      <c r="E20" s="176"/>
      <c r="F20" s="176"/>
      <c r="G20" s="176"/>
      <c r="H20" s="176"/>
      <c r="I20" s="176"/>
      <c r="J20" s="176"/>
      <c r="K20" s="176"/>
      <c r="L20" s="176"/>
      <c r="M20" s="176"/>
      <c r="N20" s="176"/>
      <c r="O20" s="176"/>
      <c r="P20" s="176"/>
      <c r="Q20" s="176"/>
      <c r="R20" s="176"/>
      <c r="S20" s="176"/>
      <c r="T20" s="176"/>
      <c r="U20" s="176"/>
      <c r="V20" s="176"/>
      <c r="W20" s="176"/>
      <c r="X20" s="176"/>
    </row>
    <row r="21" spans="1:24" ht="15">
      <c r="A21" s="173"/>
      <c r="B21" s="173"/>
      <c r="C21" s="176"/>
      <c r="D21" s="176"/>
      <c r="E21" s="176"/>
      <c r="F21" s="176"/>
      <c r="G21" s="176"/>
      <c r="H21" s="176"/>
      <c r="I21" s="176"/>
      <c r="J21" s="176"/>
      <c r="K21" s="176"/>
      <c r="L21" s="176"/>
      <c r="M21" s="176"/>
      <c r="N21" s="176"/>
      <c r="O21" s="176"/>
      <c r="P21" s="176"/>
      <c r="Q21" s="176"/>
      <c r="R21" s="176"/>
      <c r="S21" s="176"/>
      <c r="T21" s="176"/>
      <c r="U21" s="176"/>
      <c r="V21" s="176"/>
      <c r="W21" s="176"/>
      <c r="X21" s="176"/>
    </row>
    <row r="22" spans="1:24" ht="15">
      <c r="A22" s="173"/>
      <c r="B22" s="173"/>
      <c r="C22" s="176"/>
      <c r="D22" s="176"/>
      <c r="E22" s="176"/>
      <c r="F22" s="176"/>
      <c r="G22" s="176"/>
      <c r="H22" s="176"/>
      <c r="I22" s="176"/>
      <c r="J22" s="176"/>
      <c r="K22" s="176"/>
      <c r="L22" s="176"/>
      <c r="M22" s="176"/>
      <c r="N22" s="176"/>
      <c r="O22" s="176"/>
      <c r="P22" s="176"/>
      <c r="Q22" s="176"/>
      <c r="R22" s="176"/>
      <c r="S22" s="176"/>
      <c r="T22" s="176"/>
      <c r="U22" s="176"/>
      <c r="V22" s="176"/>
      <c r="W22" s="176"/>
      <c r="X22" s="176"/>
    </row>
    <row r="23" spans="1:24" ht="15">
      <c r="A23" s="173"/>
      <c r="B23" s="173"/>
      <c r="C23" s="176"/>
      <c r="D23" s="176"/>
      <c r="E23" s="176"/>
      <c r="F23" s="176"/>
      <c r="G23" s="176"/>
      <c r="H23" s="176"/>
      <c r="I23" s="176"/>
      <c r="J23" s="176"/>
      <c r="K23" s="176"/>
      <c r="L23" s="176"/>
      <c r="M23" s="176"/>
      <c r="N23" s="176"/>
      <c r="O23" s="176"/>
      <c r="P23" s="176"/>
      <c r="Q23" s="176"/>
      <c r="R23" s="176"/>
      <c r="S23" s="176"/>
      <c r="T23" s="176"/>
      <c r="U23" s="176"/>
      <c r="V23" s="176"/>
      <c r="W23" s="176"/>
      <c r="X23" s="176"/>
    </row>
    <row r="24" spans="1:24" ht="15">
      <c r="A24" s="173"/>
      <c r="B24" s="173"/>
      <c r="C24" s="176"/>
      <c r="D24" s="176"/>
      <c r="E24" s="176"/>
      <c r="F24" s="176"/>
      <c r="G24" s="176"/>
      <c r="H24" s="176"/>
      <c r="I24" s="176"/>
      <c r="J24" s="176"/>
      <c r="K24" s="176"/>
      <c r="L24" s="176"/>
      <c r="M24" s="176"/>
      <c r="N24" s="176"/>
      <c r="O24" s="176"/>
      <c r="P24" s="176"/>
      <c r="Q24" s="176"/>
      <c r="R24" s="176"/>
      <c r="S24" s="176"/>
      <c r="T24" s="176"/>
      <c r="U24" s="176"/>
      <c r="V24" s="176"/>
      <c r="W24" s="176"/>
      <c r="X24" s="176"/>
    </row>
    <row r="25" spans="1:24" ht="15">
      <c r="A25" s="173"/>
      <c r="B25" s="173"/>
      <c r="C25" s="176"/>
      <c r="D25" s="176"/>
      <c r="E25" s="176"/>
      <c r="F25" s="176"/>
      <c r="G25" s="176"/>
      <c r="H25" s="176"/>
      <c r="I25" s="176"/>
      <c r="J25" s="176"/>
      <c r="K25" s="176"/>
      <c r="L25" s="176"/>
      <c r="M25" s="176"/>
      <c r="N25" s="176"/>
      <c r="O25" s="176"/>
      <c r="P25" s="176"/>
      <c r="Q25" s="176"/>
      <c r="R25" s="176"/>
      <c r="S25" s="176"/>
      <c r="T25" s="176"/>
      <c r="U25" s="176"/>
      <c r="V25" s="176"/>
      <c r="W25" s="176"/>
      <c r="X25" s="176"/>
    </row>
    <row r="26" spans="1:24" ht="15">
      <c r="A26" s="173"/>
      <c r="B26" s="173"/>
      <c r="C26" s="176"/>
      <c r="D26" s="176"/>
      <c r="E26" s="176"/>
      <c r="F26" s="176"/>
      <c r="G26" s="176"/>
      <c r="H26" s="176"/>
      <c r="I26" s="176"/>
      <c r="J26" s="176"/>
      <c r="K26" s="176"/>
      <c r="L26" s="176"/>
      <c r="M26" s="176"/>
      <c r="N26" s="176"/>
      <c r="O26" s="176"/>
      <c r="P26" s="176"/>
      <c r="Q26" s="176"/>
      <c r="R26" s="176"/>
      <c r="S26" s="176"/>
      <c r="T26" s="176"/>
      <c r="U26" s="176"/>
      <c r="V26" s="176"/>
      <c r="W26" s="176"/>
      <c r="X26" s="176"/>
    </row>
    <row r="27" spans="1:24" ht="15">
      <c r="A27" s="173"/>
      <c r="B27" s="173"/>
      <c r="C27" s="176"/>
      <c r="D27" s="176"/>
      <c r="E27" s="176"/>
      <c r="F27" s="176"/>
      <c r="G27" s="176"/>
      <c r="H27" s="176"/>
      <c r="I27" s="176"/>
      <c r="J27" s="176"/>
      <c r="K27" s="176"/>
      <c r="L27" s="176"/>
      <c r="M27" s="176"/>
      <c r="N27" s="176"/>
      <c r="O27" s="176"/>
      <c r="P27" s="176"/>
      <c r="Q27" s="176"/>
      <c r="R27" s="176"/>
      <c r="S27" s="176"/>
      <c r="T27" s="176"/>
      <c r="U27" s="176"/>
      <c r="V27" s="176"/>
      <c r="W27" s="176"/>
      <c r="X27" s="176"/>
    </row>
    <row r="28" spans="1:24" ht="15">
      <c r="A28" s="173"/>
      <c r="B28" s="173"/>
      <c r="C28" s="176"/>
      <c r="D28" s="176"/>
      <c r="E28" s="176"/>
      <c r="F28" s="176"/>
      <c r="G28" s="176"/>
      <c r="H28" s="176"/>
      <c r="I28" s="176"/>
      <c r="J28" s="176"/>
      <c r="K28" s="176"/>
      <c r="L28" s="176"/>
      <c r="M28" s="176"/>
      <c r="N28" s="176"/>
      <c r="O28" s="176"/>
      <c r="P28" s="176"/>
      <c r="Q28" s="176"/>
      <c r="R28" s="176"/>
      <c r="S28" s="176"/>
      <c r="T28" s="176"/>
      <c r="U28" s="176"/>
      <c r="V28" s="176"/>
      <c r="W28" s="176"/>
      <c r="X28" s="176"/>
    </row>
    <row r="29" spans="1:24" ht="15">
      <c r="A29" s="173"/>
      <c r="B29" s="173"/>
      <c r="C29" s="176"/>
      <c r="D29" s="176"/>
      <c r="E29" s="176"/>
      <c r="F29" s="176"/>
      <c r="G29" s="176"/>
      <c r="H29" s="176"/>
      <c r="I29" s="176"/>
      <c r="J29" s="176"/>
      <c r="K29" s="176"/>
      <c r="L29" s="176"/>
      <c r="M29" s="176"/>
      <c r="N29" s="176"/>
      <c r="O29" s="176"/>
      <c r="P29" s="176"/>
      <c r="Q29" s="176"/>
      <c r="R29" s="176"/>
      <c r="S29" s="176"/>
      <c r="T29" s="176"/>
      <c r="U29" s="176"/>
      <c r="V29" s="176"/>
      <c r="W29" s="176"/>
      <c r="X29" s="176"/>
    </row>
    <row r="30" spans="1:24" ht="15">
      <c r="A30" s="173"/>
      <c r="B30" s="173"/>
      <c r="C30" s="176"/>
      <c r="D30" s="176"/>
      <c r="E30" s="176"/>
      <c r="F30" s="176"/>
      <c r="G30" s="176"/>
      <c r="H30" s="176"/>
      <c r="I30" s="176"/>
      <c r="J30" s="176"/>
      <c r="K30" s="176"/>
      <c r="L30" s="176"/>
      <c r="M30" s="176"/>
      <c r="N30" s="176"/>
      <c r="O30" s="176"/>
      <c r="P30" s="176"/>
      <c r="Q30" s="176"/>
      <c r="R30" s="176"/>
      <c r="S30" s="176"/>
      <c r="T30" s="176"/>
      <c r="U30" s="176"/>
      <c r="V30" s="176"/>
      <c r="W30" s="176"/>
      <c r="X30" s="176"/>
    </row>
    <row r="31" spans="1:24" ht="15">
      <c r="A31" s="173"/>
      <c r="B31" s="173"/>
      <c r="C31" s="176"/>
      <c r="D31" s="176"/>
      <c r="E31" s="176"/>
      <c r="F31" s="176"/>
      <c r="G31" s="176"/>
      <c r="H31" s="176"/>
      <c r="I31" s="176"/>
      <c r="J31" s="176"/>
      <c r="K31" s="176"/>
      <c r="L31" s="176"/>
      <c r="M31" s="176"/>
      <c r="N31" s="176"/>
      <c r="O31" s="176"/>
      <c r="P31" s="176"/>
      <c r="Q31" s="176"/>
      <c r="R31" s="176"/>
      <c r="S31" s="176"/>
      <c r="T31" s="176"/>
      <c r="U31" s="176"/>
      <c r="V31" s="176"/>
      <c r="W31" s="176"/>
      <c r="X31" s="176"/>
    </row>
    <row r="32" spans="1:24" ht="15">
      <c r="A32" s="173"/>
      <c r="B32" s="173"/>
      <c r="C32" s="176"/>
      <c r="D32" s="176"/>
      <c r="E32" s="176"/>
      <c r="F32" s="176"/>
      <c r="G32" s="176"/>
      <c r="H32" s="176"/>
      <c r="I32" s="176"/>
      <c r="J32" s="176"/>
      <c r="K32" s="176"/>
      <c r="L32" s="176"/>
      <c r="M32" s="176"/>
      <c r="N32" s="176"/>
      <c r="O32" s="176"/>
      <c r="P32" s="176"/>
      <c r="Q32" s="176"/>
      <c r="R32" s="176"/>
      <c r="S32" s="176"/>
      <c r="T32" s="176"/>
      <c r="U32" s="176"/>
      <c r="V32" s="176"/>
      <c r="W32" s="176"/>
      <c r="X32" s="176"/>
    </row>
    <row r="33" spans="1:24" ht="15">
      <c r="A33" s="173"/>
      <c r="B33" s="173"/>
      <c r="C33" s="176"/>
      <c r="D33" s="176"/>
      <c r="E33" s="176"/>
      <c r="F33" s="176"/>
      <c r="G33" s="176"/>
      <c r="H33" s="176"/>
      <c r="I33" s="176"/>
      <c r="J33" s="176"/>
      <c r="K33" s="176"/>
      <c r="L33" s="176"/>
      <c r="M33" s="176"/>
      <c r="N33" s="176"/>
      <c r="O33" s="176"/>
      <c r="P33" s="176"/>
      <c r="Q33" s="176"/>
      <c r="R33" s="176"/>
      <c r="S33" s="176"/>
      <c r="T33" s="176"/>
      <c r="U33" s="176"/>
      <c r="V33" s="176"/>
      <c r="W33" s="176"/>
      <c r="X33" s="176"/>
    </row>
    <row r="34" spans="1:24" ht="15">
      <c r="A34" s="173"/>
      <c r="B34" s="173"/>
      <c r="C34" s="176"/>
      <c r="D34" s="176"/>
      <c r="E34" s="176"/>
      <c r="F34" s="176"/>
      <c r="G34" s="176"/>
      <c r="H34" s="176"/>
      <c r="I34" s="176"/>
      <c r="J34" s="176"/>
      <c r="K34" s="176"/>
      <c r="L34" s="176"/>
      <c r="M34" s="176"/>
      <c r="N34" s="176"/>
      <c r="O34" s="176"/>
      <c r="P34" s="176"/>
      <c r="Q34" s="176"/>
      <c r="R34" s="176"/>
      <c r="S34" s="176"/>
      <c r="T34" s="176"/>
      <c r="U34" s="176"/>
      <c r="V34" s="176"/>
      <c r="W34" s="176"/>
      <c r="X34" s="176"/>
    </row>
    <row r="35" spans="1:24" ht="15">
      <c r="A35" s="173"/>
      <c r="B35" s="173"/>
      <c r="C35" s="176"/>
      <c r="D35" s="176"/>
      <c r="E35" s="176"/>
      <c r="F35" s="176"/>
      <c r="G35" s="176"/>
      <c r="H35" s="176"/>
      <c r="I35" s="176"/>
      <c r="J35" s="176"/>
      <c r="K35" s="176"/>
      <c r="L35" s="176"/>
      <c r="M35" s="176"/>
      <c r="N35" s="176"/>
      <c r="O35" s="176"/>
      <c r="P35" s="176"/>
      <c r="Q35" s="176"/>
      <c r="R35" s="176"/>
      <c r="S35" s="176"/>
      <c r="T35" s="176"/>
      <c r="U35" s="176"/>
      <c r="V35" s="176"/>
      <c r="W35" s="176"/>
      <c r="X35" s="176"/>
    </row>
  </sheetData>
  <printOptions/>
  <pageMargins left="0.75" right="0.75" top="1" bottom="1" header="0.5" footer="0.5"/>
  <pageSetup orientation="portrait"/>
  <drawing r:id="rId1"/>
</worksheet>
</file>

<file path=xl/worksheets/sheet15.xml><?xml version="1.0" encoding="utf-8"?>
<worksheet xmlns="http://schemas.openxmlformats.org/spreadsheetml/2006/main" xmlns:r="http://schemas.openxmlformats.org/officeDocument/2006/relationships">
  <dimension ref="A1:I71"/>
  <sheetViews>
    <sheetView workbookViewId="0" topLeftCell="A19">
      <selection activeCell="K60" sqref="K60"/>
    </sheetView>
  </sheetViews>
  <sheetFormatPr defaultColWidth="11.00390625" defaultRowHeight="12.75"/>
  <cols>
    <col min="1" max="1" width="6.25390625" style="2" customWidth="1"/>
    <col min="2" max="2" width="6.25390625" style="183" customWidth="1"/>
    <col min="3" max="3" width="12.25390625" style="184" customWidth="1"/>
    <col min="4" max="4" width="13.375" style="187" bestFit="1" customWidth="1"/>
    <col min="5" max="6" width="8.25390625" style="189" customWidth="1"/>
  </cols>
  <sheetData>
    <row r="1" spans="1:9" s="179" customFormat="1" ht="57" customHeight="1">
      <c r="A1" s="180" t="s">
        <v>35</v>
      </c>
      <c r="B1" s="181" t="s">
        <v>94</v>
      </c>
      <c r="C1" s="182" t="s">
        <v>37</v>
      </c>
      <c r="D1" s="186" t="s">
        <v>36</v>
      </c>
      <c r="E1" s="188" t="s">
        <v>39</v>
      </c>
      <c r="F1" s="188" t="s">
        <v>39</v>
      </c>
      <c r="G1" s="188" t="s">
        <v>40</v>
      </c>
      <c r="H1" s="188">
        <v>0</v>
      </c>
      <c r="I1" s="188" t="s">
        <v>157</v>
      </c>
    </row>
    <row r="2" spans="1:9" ht="12.75">
      <c r="A2" s="2">
        <v>1</v>
      </c>
      <c r="B2" s="183" t="s">
        <v>38</v>
      </c>
      <c r="C2" s="185">
        <f ca="1">E2+RAND()/H$3</f>
        <v>0.6465288026820417</v>
      </c>
      <c r="D2" s="187">
        <f ca="1">F2*(1+(RAND()-0.5)*H$1)-(35000*C2)*(1+((RAND()-0.5)*H$2))</f>
        <v>57371.49190612854</v>
      </c>
      <c r="E2" s="189">
        <v>0.5</v>
      </c>
      <c r="F2" s="189">
        <v>80000</v>
      </c>
      <c r="G2" s="189" t="s">
        <v>41</v>
      </c>
      <c r="H2" s="189">
        <v>0</v>
      </c>
      <c r="I2" s="188" t="s">
        <v>157</v>
      </c>
    </row>
    <row r="3" spans="1:9" ht="12.75">
      <c r="A3" s="2">
        <f>A2+1</f>
        <v>2</v>
      </c>
      <c r="B3" s="183" t="str">
        <f>B2</f>
        <v>A</v>
      </c>
      <c r="C3" s="185">
        <f aca="true" ca="1" t="shared" si="0" ref="C3:C61">E3+RAND()/H$3</f>
        <v>0.7918241998568192</v>
      </c>
      <c r="D3" s="187">
        <f aca="true" ca="1" t="shared" si="1" ref="D3:D61">F3*(1+(RAND()-0.5)*H$1)-(35000*C3)*(1+((RAND()-0.5)*H$2))</f>
        <v>52286.15300501133</v>
      </c>
      <c r="E3" s="189">
        <f>E2</f>
        <v>0.5</v>
      </c>
      <c r="F3" s="189">
        <f>F2</f>
        <v>80000</v>
      </c>
      <c r="G3" s="189" t="s">
        <v>48</v>
      </c>
      <c r="H3" s="189">
        <v>3</v>
      </c>
      <c r="I3" s="189" t="s">
        <v>158</v>
      </c>
    </row>
    <row r="4" spans="1:6" ht="12.75">
      <c r="A4" s="2">
        <f aca="true" t="shared" si="2" ref="A4:A13">A3+1</f>
        <v>3</v>
      </c>
      <c r="B4" s="183" t="str">
        <f aca="true" t="shared" si="3" ref="B4:B61">B3</f>
        <v>A</v>
      </c>
      <c r="C4" s="185">
        <f ca="1" t="shared" si="0"/>
        <v>0.619372362875462</v>
      </c>
      <c r="D4" s="187">
        <f ca="1" t="shared" si="1"/>
        <v>58321.96729935883</v>
      </c>
      <c r="E4" s="189">
        <f aca="true" t="shared" si="4" ref="E4:E61">E3</f>
        <v>0.5</v>
      </c>
      <c r="F4" s="189">
        <f aca="true" t="shared" si="5" ref="F4:F61">F3</f>
        <v>80000</v>
      </c>
    </row>
    <row r="5" spans="1:6" ht="12.75">
      <c r="A5" s="2">
        <f t="shared" si="2"/>
        <v>4</v>
      </c>
      <c r="B5" s="183" t="str">
        <f t="shared" si="3"/>
        <v>A</v>
      </c>
      <c r="C5" s="185">
        <f ca="1" t="shared" si="0"/>
        <v>0.5519341505244787</v>
      </c>
      <c r="D5" s="187">
        <f ca="1" t="shared" si="1"/>
        <v>60682.30473164325</v>
      </c>
      <c r="E5" s="189">
        <f t="shared" si="4"/>
        <v>0.5</v>
      </c>
      <c r="F5" s="189">
        <f t="shared" si="5"/>
        <v>80000</v>
      </c>
    </row>
    <row r="6" spans="1:6" ht="12.75">
      <c r="A6" s="2">
        <f t="shared" si="2"/>
        <v>5</v>
      </c>
      <c r="B6" s="183" t="str">
        <f t="shared" si="3"/>
        <v>A</v>
      </c>
      <c r="C6" s="185">
        <f ca="1" t="shared" si="0"/>
        <v>0.6055778040863515</v>
      </c>
      <c r="D6" s="187">
        <f ca="1" t="shared" si="1"/>
        <v>58804.776856977696</v>
      </c>
      <c r="E6" s="189">
        <f t="shared" si="4"/>
        <v>0.5</v>
      </c>
      <c r="F6" s="189">
        <f t="shared" si="5"/>
        <v>80000</v>
      </c>
    </row>
    <row r="7" spans="1:6" ht="12.75">
      <c r="A7" s="2">
        <f t="shared" si="2"/>
        <v>6</v>
      </c>
      <c r="B7" s="183" t="str">
        <f t="shared" si="3"/>
        <v>A</v>
      </c>
      <c r="C7" s="185">
        <f ca="1" t="shared" si="0"/>
        <v>0.7257842725496934</v>
      </c>
      <c r="D7" s="187">
        <f ca="1" t="shared" si="1"/>
        <v>54597.55046076073</v>
      </c>
      <c r="E7" s="189">
        <f t="shared" si="4"/>
        <v>0.5</v>
      </c>
      <c r="F7" s="189">
        <f t="shared" si="5"/>
        <v>80000</v>
      </c>
    </row>
    <row r="8" spans="1:6" ht="12.75">
      <c r="A8" s="2">
        <f t="shared" si="2"/>
        <v>7</v>
      </c>
      <c r="B8" s="183" t="str">
        <f t="shared" si="3"/>
        <v>A</v>
      </c>
      <c r="C8" s="185">
        <f ca="1" t="shared" si="0"/>
        <v>0.805919169277028</v>
      </c>
      <c r="D8" s="187">
        <f ca="1" t="shared" si="1"/>
        <v>51792.82907530402</v>
      </c>
      <c r="E8" s="189">
        <f t="shared" si="4"/>
        <v>0.5</v>
      </c>
      <c r="F8" s="189">
        <f t="shared" si="5"/>
        <v>80000</v>
      </c>
    </row>
    <row r="9" spans="1:6" ht="12.75">
      <c r="A9" s="2">
        <f t="shared" si="2"/>
        <v>8</v>
      </c>
      <c r="B9" s="183" t="str">
        <f t="shared" si="3"/>
        <v>A</v>
      </c>
      <c r="C9" s="185">
        <f ca="1" t="shared" si="0"/>
        <v>0.7579447964290011</v>
      </c>
      <c r="D9" s="187">
        <f ca="1" t="shared" si="1"/>
        <v>53471.93212498496</v>
      </c>
      <c r="E9" s="189">
        <f t="shared" si="4"/>
        <v>0.5</v>
      </c>
      <c r="F9" s="189">
        <f t="shared" si="5"/>
        <v>80000</v>
      </c>
    </row>
    <row r="10" spans="1:6" ht="12.75">
      <c r="A10" s="2">
        <f t="shared" si="2"/>
        <v>9</v>
      </c>
      <c r="B10" s="183" t="str">
        <f t="shared" si="3"/>
        <v>A</v>
      </c>
      <c r="C10" s="185">
        <f ca="1" t="shared" si="0"/>
        <v>0.6961251869012605</v>
      </c>
      <c r="D10" s="187">
        <f ca="1" t="shared" si="1"/>
        <v>55635.61845845588</v>
      </c>
      <c r="E10" s="189">
        <f t="shared" si="4"/>
        <v>0.5</v>
      </c>
      <c r="F10" s="189">
        <f t="shared" si="5"/>
        <v>80000</v>
      </c>
    </row>
    <row r="11" spans="1:6" ht="12.75">
      <c r="A11" s="2">
        <f t="shared" si="2"/>
        <v>10</v>
      </c>
      <c r="B11" s="183" t="str">
        <f t="shared" si="3"/>
        <v>A</v>
      </c>
      <c r="C11" s="185">
        <f ca="1" t="shared" si="0"/>
        <v>0.5208132722470206</v>
      </c>
      <c r="D11" s="187">
        <f ca="1" t="shared" si="1"/>
        <v>61771.53547135428</v>
      </c>
      <c r="E11" s="189">
        <f t="shared" si="4"/>
        <v>0.5</v>
      </c>
      <c r="F11" s="189">
        <f t="shared" si="5"/>
        <v>80000</v>
      </c>
    </row>
    <row r="12" spans="1:6" ht="12.75">
      <c r="A12" s="2">
        <f t="shared" si="2"/>
        <v>11</v>
      </c>
      <c r="B12" s="183" t="s">
        <v>42</v>
      </c>
      <c r="C12" s="185">
        <f ca="1" t="shared" si="0"/>
        <v>0.6589857384852318</v>
      </c>
      <c r="D12" s="187">
        <f ca="1" t="shared" si="1"/>
        <v>51935.49915301689</v>
      </c>
      <c r="E12" s="189">
        <v>0.4</v>
      </c>
      <c r="F12" s="189">
        <v>75000</v>
      </c>
    </row>
    <row r="13" spans="1:6" ht="12.75">
      <c r="A13" s="2">
        <f t="shared" si="2"/>
        <v>12</v>
      </c>
      <c r="B13" s="183" t="str">
        <f t="shared" si="3"/>
        <v>B</v>
      </c>
      <c r="C13" s="185">
        <f ca="1" t="shared" si="0"/>
        <v>0.5834703997158917</v>
      </c>
      <c r="D13" s="187">
        <f ca="1" t="shared" si="1"/>
        <v>54578.5360099438</v>
      </c>
      <c r="E13" s="189">
        <f t="shared" si="4"/>
        <v>0.4</v>
      </c>
      <c r="F13" s="189">
        <f t="shared" si="5"/>
        <v>75000</v>
      </c>
    </row>
    <row r="14" spans="1:6" ht="12.75">
      <c r="A14" s="2">
        <f>A13+1</f>
        <v>13</v>
      </c>
      <c r="B14" s="183" t="str">
        <f t="shared" si="3"/>
        <v>B</v>
      </c>
      <c r="C14" s="185">
        <f ca="1" t="shared" si="0"/>
        <v>0.506330268633125</v>
      </c>
      <c r="D14" s="187">
        <f ca="1" t="shared" si="1"/>
        <v>57278.44059784063</v>
      </c>
      <c r="E14" s="189">
        <f t="shared" si="4"/>
        <v>0.4</v>
      </c>
      <c r="F14" s="189">
        <f t="shared" si="5"/>
        <v>75000</v>
      </c>
    </row>
    <row r="15" spans="1:6" ht="12.75">
      <c r="A15" s="2">
        <f>A14+1</f>
        <v>14</v>
      </c>
      <c r="B15" s="183" t="str">
        <f t="shared" si="3"/>
        <v>B</v>
      </c>
      <c r="C15" s="185">
        <f ca="1" t="shared" si="0"/>
        <v>0.6058226822079377</v>
      </c>
      <c r="D15" s="187">
        <f ca="1" t="shared" si="1"/>
        <v>53796.206122722186</v>
      </c>
      <c r="E15" s="189">
        <f t="shared" si="4"/>
        <v>0.4</v>
      </c>
      <c r="F15" s="189">
        <f t="shared" si="5"/>
        <v>75000</v>
      </c>
    </row>
    <row r="16" spans="1:6" ht="12.75">
      <c r="A16" s="2">
        <f>A15+1</f>
        <v>15</v>
      </c>
      <c r="B16" s="183" t="str">
        <f t="shared" si="3"/>
        <v>B</v>
      </c>
      <c r="C16" s="185">
        <f ca="1" t="shared" si="0"/>
        <v>0.5085373787027493</v>
      </c>
      <c r="D16" s="187">
        <f ca="1" t="shared" si="1"/>
        <v>57201.191745403776</v>
      </c>
      <c r="E16" s="189">
        <f t="shared" si="4"/>
        <v>0.4</v>
      </c>
      <c r="F16" s="189">
        <f t="shared" si="5"/>
        <v>75000</v>
      </c>
    </row>
    <row r="17" spans="1:6" ht="12.75">
      <c r="A17" s="2">
        <f aca="true" t="shared" si="6" ref="A17:A31">A16+1</f>
        <v>16</v>
      </c>
      <c r="B17" s="183" t="str">
        <f t="shared" si="3"/>
        <v>B</v>
      </c>
      <c r="C17" s="185">
        <f ca="1" t="shared" si="0"/>
        <v>0.5322419804804062</v>
      </c>
      <c r="D17" s="187">
        <f ca="1" t="shared" si="1"/>
        <v>56371.53068318579</v>
      </c>
      <c r="E17" s="189">
        <f t="shared" si="4"/>
        <v>0.4</v>
      </c>
      <c r="F17" s="189">
        <f t="shared" si="5"/>
        <v>75000</v>
      </c>
    </row>
    <row r="18" spans="1:6" ht="12.75">
      <c r="A18" s="2">
        <f t="shared" si="6"/>
        <v>17</v>
      </c>
      <c r="B18" s="183" t="str">
        <f t="shared" si="3"/>
        <v>B</v>
      </c>
      <c r="C18" s="185">
        <f ca="1" t="shared" si="0"/>
        <v>0.47772395887877794</v>
      </c>
      <c r="D18" s="187">
        <f ca="1" t="shared" si="1"/>
        <v>58279.66143924277</v>
      </c>
      <c r="E18" s="189">
        <f t="shared" si="4"/>
        <v>0.4</v>
      </c>
      <c r="F18" s="189">
        <f t="shared" si="5"/>
        <v>75000</v>
      </c>
    </row>
    <row r="19" spans="1:6" ht="12.75">
      <c r="A19" s="2">
        <f t="shared" si="6"/>
        <v>18</v>
      </c>
      <c r="B19" s="183" t="str">
        <f t="shared" si="3"/>
        <v>B</v>
      </c>
      <c r="C19" s="185">
        <f ca="1" t="shared" si="0"/>
        <v>0.5717444081062544</v>
      </c>
      <c r="D19" s="187">
        <f ca="1" t="shared" si="1"/>
        <v>54988.9457162811</v>
      </c>
      <c r="E19" s="189">
        <f t="shared" si="4"/>
        <v>0.4</v>
      </c>
      <c r="F19" s="189">
        <f t="shared" si="5"/>
        <v>75000</v>
      </c>
    </row>
    <row r="20" spans="1:6" ht="12.75">
      <c r="A20" s="2">
        <f t="shared" si="6"/>
        <v>19</v>
      </c>
      <c r="B20" s="183" t="str">
        <f t="shared" si="3"/>
        <v>B</v>
      </c>
      <c r="C20" s="185">
        <f ca="1" t="shared" si="0"/>
        <v>0.4639592108091165</v>
      </c>
      <c r="D20" s="187">
        <f ca="1" t="shared" si="1"/>
        <v>58761.42762168092</v>
      </c>
      <c r="E20" s="189">
        <f t="shared" si="4"/>
        <v>0.4</v>
      </c>
      <c r="F20" s="189">
        <f t="shared" si="5"/>
        <v>75000</v>
      </c>
    </row>
    <row r="21" spans="1:6" ht="12.75">
      <c r="A21" s="2">
        <f t="shared" si="6"/>
        <v>20</v>
      </c>
      <c r="B21" s="183" t="str">
        <f t="shared" si="3"/>
        <v>B</v>
      </c>
      <c r="C21" s="185">
        <f ca="1" t="shared" si="0"/>
        <v>0.6189567877549053</v>
      </c>
      <c r="D21" s="187">
        <f ca="1" t="shared" si="1"/>
        <v>53336.51242857832</v>
      </c>
      <c r="E21" s="189">
        <f t="shared" si="4"/>
        <v>0.4</v>
      </c>
      <c r="F21" s="189">
        <f t="shared" si="5"/>
        <v>75000</v>
      </c>
    </row>
    <row r="22" spans="1:6" ht="12.75">
      <c r="A22" s="2">
        <f t="shared" si="6"/>
        <v>21</v>
      </c>
      <c r="B22" s="183" t="s">
        <v>43</v>
      </c>
      <c r="C22" s="185">
        <f ca="1" t="shared" si="0"/>
        <v>0.4199222658439491</v>
      </c>
      <c r="D22" s="187">
        <f ca="1" t="shared" si="1"/>
        <v>55302.72069546178</v>
      </c>
      <c r="E22" s="189">
        <v>0.3</v>
      </c>
      <c r="F22" s="189">
        <v>70000</v>
      </c>
    </row>
    <row r="23" spans="1:6" ht="12.75">
      <c r="A23" s="2">
        <f t="shared" si="6"/>
        <v>22</v>
      </c>
      <c r="B23" s="183" t="str">
        <f t="shared" si="3"/>
        <v>C</v>
      </c>
      <c r="C23" s="185">
        <f ca="1" t="shared" si="0"/>
        <v>0.57391184410529</v>
      </c>
      <c r="D23" s="187">
        <f ca="1" t="shared" si="1"/>
        <v>49913.08545631485</v>
      </c>
      <c r="E23" s="189">
        <f t="shared" si="4"/>
        <v>0.3</v>
      </c>
      <c r="F23" s="189">
        <f t="shared" si="5"/>
        <v>70000</v>
      </c>
    </row>
    <row r="24" spans="1:6" ht="12.75">
      <c r="A24" s="2">
        <f t="shared" si="6"/>
        <v>23</v>
      </c>
      <c r="B24" s="183" t="str">
        <f t="shared" si="3"/>
        <v>C</v>
      </c>
      <c r="C24" s="185">
        <f ca="1" t="shared" si="0"/>
        <v>0.5643153207018259</v>
      </c>
      <c r="D24" s="187">
        <f ca="1" t="shared" si="1"/>
        <v>50248.963775436096</v>
      </c>
      <c r="E24" s="189">
        <f t="shared" si="4"/>
        <v>0.3</v>
      </c>
      <c r="F24" s="189">
        <f t="shared" si="5"/>
        <v>70000</v>
      </c>
    </row>
    <row r="25" spans="1:6" ht="12.75">
      <c r="A25" s="2">
        <f t="shared" si="6"/>
        <v>24</v>
      </c>
      <c r="B25" s="183" t="str">
        <f t="shared" si="3"/>
        <v>C</v>
      </c>
      <c r="C25" s="185">
        <f ca="1" t="shared" si="0"/>
        <v>0.5068066251946827</v>
      </c>
      <c r="D25" s="187">
        <f ca="1" t="shared" si="1"/>
        <v>52261.76811818611</v>
      </c>
      <c r="E25" s="189">
        <f t="shared" si="4"/>
        <v>0.3</v>
      </c>
      <c r="F25" s="189">
        <f t="shared" si="5"/>
        <v>70000</v>
      </c>
    </row>
    <row r="26" spans="1:6" ht="12.75">
      <c r="A26" s="2">
        <f t="shared" si="6"/>
        <v>25</v>
      </c>
      <c r="B26" s="183" t="str">
        <f t="shared" si="3"/>
        <v>C</v>
      </c>
      <c r="C26" s="185">
        <f ca="1" t="shared" si="0"/>
        <v>0.6050313858157097</v>
      </c>
      <c r="D26" s="187">
        <f ca="1" t="shared" si="1"/>
        <v>48823.90149645016</v>
      </c>
      <c r="E26" s="189">
        <f t="shared" si="4"/>
        <v>0.3</v>
      </c>
      <c r="F26" s="189">
        <f t="shared" si="5"/>
        <v>70000</v>
      </c>
    </row>
    <row r="27" spans="1:6" ht="12.75">
      <c r="A27" s="2">
        <f t="shared" si="6"/>
        <v>26</v>
      </c>
      <c r="B27" s="183" t="str">
        <f t="shared" si="3"/>
        <v>C</v>
      </c>
      <c r="C27" s="185">
        <f ca="1" t="shared" si="0"/>
        <v>0.5773249107728285</v>
      </c>
      <c r="D27" s="187">
        <f ca="1" t="shared" si="1"/>
        <v>49793.628122951006</v>
      </c>
      <c r="E27" s="189">
        <f t="shared" si="4"/>
        <v>0.3</v>
      </c>
      <c r="F27" s="189">
        <f t="shared" si="5"/>
        <v>70000</v>
      </c>
    </row>
    <row r="28" spans="1:6" ht="12.75">
      <c r="A28" s="2">
        <f t="shared" si="6"/>
        <v>27</v>
      </c>
      <c r="B28" s="183" t="str">
        <f t="shared" si="3"/>
        <v>C</v>
      </c>
      <c r="C28" s="185">
        <f ca="1" t="shared" si="0"/>
        <v>0.5375796972422298</v>
      </c>
      <c r="D28" s="187">
        <f ca="1" t="shared" si="1"/>
        <v>51184.71059652196</v>
      </c>
      <c r="E28" s="189">
        <f t="shared" si="4"/>
        <v>0.3</v>
      </c>
      <c r="F28" s="189">
        <f t="shared" si="5"/>
        <v>70000</v>
      </c>
    </row>
    <row r="29" spans="1:6" ht="12.75">
      <c r="A29" s="2">
        <f t="shared" si="6"/>
        <v>28</v>
      </c>
      <c r="B29" s="183" t="str">
        <f t="shared" si="3"/>
        <v>C</v>
      </c>
      <c r="C29" s="185">
        <f ca="1" t="shared" si="0"/>
        <v>0.6267357350653886</v>
      </c>
      <c r="D29" s="187">
        <f ca="1" t="shared" si="1"/>
        <v>48064.2492727114</v>
      </c>
      <c r="E29" s="189">
        <f t="shared" si="4"/>
        <v>0.3</v>
      </c>
      <c r="F29" s="189">
        <f t="shared" si="5"/>
        <v>70000</v>
      </c>
    </row>
    <row r="30" spans="1:6" ht="12.75">
      <c r="A30" s="2">
        <f t="shared" si="6"/>
        <v>29</v>
      </c>
      <c r="B30" s="183" t="str">
        <f t="shared" si="3"/>
        <v>C</v>
      </c>
      <c r="C30" s="185">
        <f ca="1" t="shared" si="0"/>
        <v>0.48992660276308014</v>
      </c>
      <c r="D30" s="187">
        <f ca="1" t="shared" si="1"/>
        <v>52852.568903292195</v>
      </c>
      <c r="E30" s="189">
        <f t="shared" si="4"/>
        <v>0.3</v>
      </c>
      <c r="F30" s="189">
        <f t="shared" si="5"/>
        <v>70000</v>
      </c>
    </row>
    <row r="31" spans="1:6" ht="12.75">
      <c r="A31" s="2">
        <f t="shared" si="6"/>
        <v>30</v>
      </c>
      <c r="B31" s="183" t="str">
        <f t="shared" si="3"/>
        <v>C</v>
      </c>
      <c r="C31" s="185">
        <f ca="1" t="shared" si="0"/>
        <v>0.5240490876480787</v>
      </c>
      <c r="D31" s="187">
        <f ca="1" t="shared" si="1"/>
        <v>51658.281932317244</v>
      </c>
      <c r="E31" s="189">
        <f t="shared" si="4"/>
        <v>0.3</v>
      </c>
      <c r="F31" s="189">
        <f t="shared" si="5"/>
        <v>70000</v>
      </c>
    </row>
    <row r="32" spans="1:6" ht="12.75">
      <c r="A32" s="2">
        <f aca="true" t="shared" si="7" ref="A32:A42">A31+1</f>
        <v>31</v>
      </c>
      <c r="B32" s="183" t="s">
        <v>44</v>
      </c>
      <c r="C32" s="185">
        <f ca="1" t="shared" si="0"/>
        <v>0.2844495539252724</v>
      </c>
      <c r="D32" s="187">
        <f ca="1" t="shared" si="1"/>
        <v>58044.26561261547</v>
      </c>
      <c r="E32" s="189">
        <v>0.2</v>
      </c>
      <c r="F32" s="189">
        <v>68000</v>
      </c>
    </row>
    <row r="33" spans="1:9" ht="24.75">
      <c r="A33" s="2">
        <f t="shared" si="7"/>
        <v>32</v>
      </c>
      <c r="B33" s="183" t="str">
        <f t="shared" si="3"/>
        <v>D</v>
      </c>
      <c r="C33" s="185">
        <f ca="1" t="shared" si="0"/>
        <v>0.24771539059220232</v>
      </c>
      <c r="D33" s="187">
        <f ca="1" t="shared" si="1"/>
        <v>59329.96132927292</v>
      </c>
      <c r="E33" s="189">
        <f t="shared" si="4"/>
        <v>0.2</v>
      </c>
      <c r="F33" s="189">
        <f t="shared" si="5"/>
        <v>68000</v>
      </c>
      <c r="G33" s="18" t="s">
        <v>69</v>
      </c>
      <c r="I33" s="190">
        <f>CORREL(C2:C61,D2:D61)</f>
        <v>-0.29172250282624956</v>
      </c>
    </row>
    <row r="34" spans="1:6" ht="12.75">
      <c r="A34" s="2">
        <f t="shared" si="7"/>
        <v>33</v>
      </c>
      <c r="B34" s="183" t="str">
        <f t="shared" si="3"/>
        <v>D</v>
      </c>
      <c r="C34" s="185">
        <f ca="1" t="shared" si="0"/>
        <v>0.21069766106684257</v>
      </c>
      <c r="D34" s="187">
        <f ca="1" t="shared" si="1"/>
        <v>60625.58186266051</v>
      </c>
      <c r="E34" s="189">
        <f t="shared" si="4"/>
        <v>0.2</v>
      </c>
      <c r="F34" s="189">
        <f t="shared" si="5"/>
        <v>68000</v>
      </c>
    </row>
    <row r="35" spans="1:6" ht="12.75">
      <c r="A35" s="2">
        <f t="shared" si="7"/>
        <v>34</v>
      </c>
      <c r="B35" s="183" t="str">
        <f t="shared" si="3"/>
        <v>D</v>
      </c>
      <c r="C35" s="185">
        <f ca="1" t="shared" si="0"/>
        <v>0.3581074051058143</v>
      </c>
      <c r="D35" s="187">
        <f ca="1" t="shared" si="1"/>
        <v>55466.2408212965</v>
      </c>
      <c r="E35" s="189">
        <f t="shared" si="4"/>
        <v>0.2</v>
      </c>
      <c r="F35" s="189">
        <f t="shared" si="5"/>
        <v>68000</v>
      </c>
    </row>
    <row r="36" spans="1:6" ht="12.75">
      <c r="A36" s="2">
        <f t="shared" si="7"/>
        <v>35</v>
      </c>
      <c r="B36" s="183" t="str">
        <f t="shared" si="3"/>
        <v>D</v>
      </c>
      <c r="C36" s="185">
        <f ca="1" t="shared" si="0"/>
        <v>0.5229989902541395</v>
      </c>
      <c r="D36" s="187">
        <f ca="1" t="shared" si="1"/>
        <v>49695.03534110512</v>
      </c>
      <c r="E36" s="189">
        <f t="shared" si="4"/>
        <v>0.2</v>
      </c>
      <c r="F36" s="189">
        <f t="shared" si="5"/>
        <v>68000</v>
      </c>
    </row>
    <row r="37" spans="1:6" ht="12.75">
      <c r="A37" s="2">
        <f t="shared" si="7"/>
        <v>36</v>
      </c>
      <c r="B37" s="183" t="str">
        <f t="shared" si="3"/>
        <v>D</v>
      </c>
      <c r="C37" s="185">
        <f ca="1" t="shared" si="0"/>
        <v>0.47410458021283075</v>
      </c>
      <c r="D37" s="187">
        <f ca="1" t="shared" si="1"/>
        <v>51406.33969255092</v>
      </c>
      <c r="E37" s="189">
        <f t="shared" si="4"/>
        <v>0.2</v>
      </c>
      <c r="F37" s="189">
        <f t="shared" si="5"/>
        <v>68000</v>
      </c>
    </row>
    <row r="38" spans="1:6" ht="12.75">
      <c r="A38" s="2">
        <f t="shared" si="7"/>
        <v>37</v>
      </c>
      <c r="B38" s="183" t="str">
        <f t="shared" si="3"/>
        <v>D</v>
      </c>
      <c r="C38" s="185">
        <f ca="1" t="shared" si="0"/>
        <v>0.40047497170980934</v>
      </c>
      <c r="D38" s="187">
        <f ca="1" t="shared" si="1"/>
        <v>53983.375990156674</v>
      </c>
      <c r="E38" s="189">
        <f t="shared" si="4"/>
        <v>0.2</v>
      </c>
      <c r="F38" s="189">
        <f t="shared" si="5"/>
        <v>68000</v>
      </c>
    </row>
    <row r="39" spans="1:6" ht="12.75">
      <c r="A39" s="2">
        <f t="shared" si="7"/>
        <v>38</v>
      </c>
      <c r="B39" s="183" t="str">
        <f t="shared" si="3"/>
        <v>D</v>
      </c>
      <c r="C39" s="185">
        <f ca="1" t="shared" si="0"/>
        <v>0.4524440569838286</v>
      </c>
      <c r="D39" s="187">
        <f ca="1" t="shared" si="1"/>
        <v>52164.458005566</v>
      </c>
      <c r="E39" s="189">
        <f t="shared" si="4"/>
        <v>0.2</v>
      </c>
      <c r="F39" s="189">
        <f t="shared" si="5"/>
        <v>68000</v>
      </c>
    </row>
    <row r="40" spans="1:6" ht="12.75">
      <c r="A40" s="2">
        <f t="shared" si="7"/>
        <v>39</v>
      </c>
      <c r="B40" s="183" t="str">
        <f t="shared" si="3"/>
        <v>D</v>
      </c>
      <c r="C40" s="185">
        <f ca="1" t="shared" si="0"/>
        <v>0.29316900715354377</v>
      </c>
      <c r="D40" s="187">
        <f ca="1" t="shared" si="1"/>
        <v>57739.08474962597</v>
      </c>
      <c r="E40" s="189">
        <f t="shared" si="4"/>
        <v>0.2</v>
      </c>
      <c r="F40" s="189">
        <f t="shared" si="5"/>
        <v>68000</v>
      </c>
    </row>
    <row r="41" spans="1:6" ht="12.75">
      <c r="A41" s="2">
        <f t="shared" si="7"/>
        <v>40</v>
      </c>
      <c r="B41" s="183" t="str">
        <f t="shared" si="3"/>
        <v>D</v>
      </c>
      <c r="C41" s="185">
        <f ca="1" t="shared" si="0"/>
        <v>0.37893872069422896</v>
      </c>
      <c r="D41" s="187">
        <f ca="1" t="shared" si="1"/>
        <v>54737.144775701985</v>
      </c>
      <c r="E41" s="189">
        <f t="shared" si="4"/>
        <v>0.2</v>
      </c>
      <c r="F41" s="189">
        <f t="shared" si="5"/>
        <v>68000</v>
      </c>
    </row>
    <row r="42" spans="1:6" ht="12.75">
      <c r="A42" s="2">
        <f t="shared" si="7"/>
        <v>41</v>
      </c>
      <c r="B42" s="183" t="s">
        <v>45</v>
      </c>
      <c r="C42" s="185">
        <f ca="1" t="shared" si="0"/>
        <v>0.42035623117796306</v>
      </c>
      <c r="D42" s="187">
        <f ca="1" t="shared" si="1"/>
        <v>48287.53190877129</v>
      </c>
      <c r="E42" s="189">
        <v>0.1</v>
      </c>
      <c r="F42" s="189">
        <v>63000</v>
      </c>
    </row>
    <row r="43" spans="1:6" ht="12.75">
      <c r="A43" s="2">
        <f aca="true" t="shared" si="8" ref="A43:A52">A42+1</f>
        <v>42</v>
      </c>
      <c r="B43" s="183" t="str">
        <f t="shared" si="3"/>
        <v>E</v>
      </c>
      <c r="C43" s="185">
        <f ca="1" t="shared" si="0"/>
        <v>0.325980498203171</v>
      </c>
      <c r="D43" s="187">
        <f ca="1" t="shared" si="1"/>
        <v>51590.682562889015</v>
      </c>
      <c r="E43" s="189">
        <f t="shared" si="4"/>
        <v>0.1</v>
      </c>
      <c r="F43" s="189">
        <f t="shared" si="5"/>
        <v>63000</v>
      </c>
    </row>
    <row r="44" spans="1:6" ht="12.75">
      <c r="A44" s="2">
        <f t="shared" si="8"/>
        <v>43</v>
      </c>
      <c r="B44" s="183" t="str">
        <f t="shared" si="3"/>
        <v>E</v>
      </c>
      <c r="C44" s="185">
        <f ca="1" t="shared" si="0"/>
        <v>0.21464628290377732</v>
      </c>
      <c r="D44" s="187">
        <f ca="1" t="shared" si="1"/>
        <v>55487.380098367794</v>
      </c>
      <c r="E44" s="189">
        <f t="shared" si="4"/>
        <v>0.1</v>
      </c>
      <c r="F44" s="189">
        <f t="shared" si="5"/>
        <v>63000</v>
      </c>
    </row>
    <row r="45" spans="1:6" ht="12.75">
      <c r="A45" s="2">
        <f t="shared" si="8"/>
        <v>44</v>
      </c>
      <c r="B45" s="183" t="str">
        <f t="shared" si="3"/>
        <v>E</v>
      </c>
      <c r="C45" s="185">
        <f ca="1" t="shared" si="0"/>
        <v>0.22830164100311473</v>
      </c>
      <c r="D45" s="187">
        <f ca="1" t="shared" si="1"/>
        <v>55009.44256489098</v>
      </c>
      <c r="E45" s="189">
        <f t="shared" si="4"/>
        <v>0.1</v>
      </c>
      <c r="F45" s="189">
        <f t="shared" si="5"/>
        <v>63000</v>
      </c>
    </row>
    <row r="46" spans="1:6" ht="12.75">
      <c r="A46" s="2">
        <f t="shared" si="8"/>
        <v>45</v>
      </c>
      <c r="B46" s="183" t="str">
        <f t="shared" si="3"/>
        <v>E</v>
      </c>
      <c r="C46" s="185">
        <f ca="1" t="shared" si="0"/>
        <v>0.39583661789486846</v>
      </c>
      <c r="D46" s="187">
        <f ca="1" t="shared" si="1"/>
        <v>49145.7183736796</v>
      </c>
      <c r="E46" s="189">
        <f t="shared" si="4"/>
        <v>0.1</v>
      </c>
      <c r="F46" s="189">
        <f t="shared" si="5"/>
        <v>63000</v>
      </c>
    </row>
    <row r="47" spans="1:6" ht="12.75">
      <c r="A47" s="2">
        <f t="shared" si="8"/>
        <v>46</v>
      </c>
      <c r="B47" s="183" t="str">
        <f t="shared" si="3"/>
        <v>E</v>
      </c>
      <c r="C47" s="185">
        <f ca="1" t="shared" si="0"/>
        <v>0.2782531303588257</v>
      </c>
      <c r="D47" s="187">
        <f ca="1" t="shared" si="1"/>
        <v>53261.1404374411</v>
      </c>
      <c r="E47" s="189">
        <f t="shared" si="4"/>
        <v>0.1</v>
      </c>
      <c r="F47" s="189">
        <f t="shared" si="5"/>
        <v>63000</v>
      </c>
    </row>
    <row r="48" spans="1:6" ht="12.75">
      <c r="A48" s="2">
        <f t="shared" si="8"/>
        <v>47</v>
      </c>
      <c r="B48" s="183" t="str">
        <f t="shared" si="3"/>
        <v>E</v>
      </c>
      <c r="C48" s="185">
        <f ca="1" t="shared" si="0"/>
        <v>0.26050854284003433</v>
      </c>
      <c r="D48" s="187">
        <f ca="1" t="shared" si="1"/>
        <v>53882.2010005988</v>
      </c>
      <c r="E48" s="189">
        <f t="shared" si="4"/>
        <v>0.1</v>
      </c>
      <c r="F48" s="189">
        <f t="shared" si="5"/>
        <v>63000</v>
      </c>
    </row>
    <row r="49" spans="1:6" ht="12.75">
      <c r="A49" s="2">
        <f t="shared" si="8"/>
        <v>48</v>
      </c>
      <c r="B49" s="183" t="str">
        <f t="shared" si="3"/>
        <v>E</v>
      </c>
      <c r="C49" s="185">
        <f ca="1" t="shared" si="0"/>
        <v>0.35095247104551774</v>
      </c>
      <c r="D49" s="187">
        <f ca="1" t="shared" si="1"/>
        <v>50716.66351340688</v>
      </c>
      <c r="E49" s="189">
        <f t="shared" si="4"/>
        <v>0.1</v>
      </c>
      <c r="F49" s="189">
        <f t="shared" si="5"/>
        <v>63000</v>
      </c>
    </row>
    <row r="50" spans="1:6" ht="12.75">
      <c r="A50" s="2">
        <f t="shared" si="8"/>
        <v>49</v>
      </c>
      <c r="B50" s="183" t="str">
        <f t="shared" si="3"/>
        <v>E</v>
      </c>
      <c r="C50" s="185">
        <f ca="1" t="shared" si="0"/>
        <v>0.30604073940921805</v>
      </c>
      <c r="D50" s="187">
        <f ca="1" t="shared" si="1"/>
        <v>52288.57412067737</v>
      </c>
      <c r="E50" s="189">
        <f t="shared" si="4"/>
        <v>0.1</v>
      </c>
      <c r="F50" s="189">
        <f t="shared" si="5"/>
        <v>63000</v>
      </c>
    </row>
    <row r="51" spans="1:6" ht="12.75">
      <c r="A51" s="2">
        <f t="shared" si="8"/>
        <v>50</v>
      </c>
      <c r="B51" s="183" t="str">
        <f t="shared" si="3"/>
        <v>E</v>
      </c>
      <c r="C51" s="185">
        <f ca="1" t="shared" si="0"/>
        <v>0.391583283967763</v>
      </c>
      <c r="D51" s="187">
        <f ca="1" t="shared" si="1"/>
        <v>49294.585061128295</v>
      </c>
      <c r="E51" s="189">
        <f t="shared" si="4"/>
        <v>0.1</v>
      </c>
      <c r="F51" s="189">
        <f t="shared" si="5"/>
        <v>63000</v>
      </c>
    </row>
    <row r="52" spans="1:6" ht="12.75">
      <c r="A52" s="2">
        <f t="shared" si="8"/>
        <v>51</v>
      </c>
      <c r="B52" s="183" t="s">
        <v>203</v>
      </c>
      <c r="C52" s="185">
        <f ca="1" t="shared" si="0"/>
        <v>0.08124801295950117</v>
      </c>
      <c r="D52" s="187">
        <f ca="1" t="shared" si="1"/>
        <v>57156.31954641746</v>
      </c>
      <c r="E52" s="189">
        <v>0</v>
      </c>
      <c r="F52" s="189">
        <v>60000</v>
      </c>
    </row>
    <row r="53" spans="1:6" ht="12.75">
      <c r="A53" s="2">
        <f aca="true" t="shared" si="9" ref="A53:A61">A52+1</f>
        <v>52</v>
      </c>
      <c r="B53" s="183" t="str">
        <f t="shared" si="3"/>
        <v>F</v>
      </c>
      <c r="C53" s="185">
        <f ca="1" t="shared" si="0"/>
        <v>0.04285414753879498</v>
      </c>
      <c r="D53" s="187">
        <f ca="1" t="shared" si="1"/>
        <v>58500.10483614218</v>
      </c>
      <c r="E53" s="189">
        <f t="shared" si="4"/>
        <v>0</v>
      </c>
      <c r="F53" s="189">
        <f t="shared" si="5"/>
        <v>60000</v>
      </c>
    </row>
    <row r="54" spans="1:6" ht="12.75">
      <c r="A54" s="2">
        <f t="shared" si="9"/>
        <v>53</v>
      </c>
      <c r="B54" s="183" t="str">
        <f t="shared" si="3"/>
        <v>F</v>
      </c>
      <c r="C54" s="185">
        <f ca="1" t="shared" si="0"/>
        <v>0.18959911176686242</v>
      </c>
      <c r="D54" s="187">
        <f ca="1" t="shared" si="1"/>
        <v>53364.03108815981</v>
      </c>
      <c r="E54" s="189">
        <f t="shared" si="4"/>
        <v>0</v>
      </c>
      <c r="F54" s="189">
        <f t="shared" si="5"/>
        <v>60000</v>
      </c>
    </row>
    <row r="55" spans="1:6" ht="12.75">
      <c r="A55" s="2">
        <f t="shared" si="9"/>
        <v>54</v>
      </c>
      <c r="B55" s="183" t="str">
        <f t="shared" si="3"/>
        <v>F</v>
      </c>
      <c r="C55" s="185">
        <f ca="1" t="shared" si="0"/>
        <v>0.19180785184592727</v>
      </c>
      <c r="D55" s="187">
        <f ca="1" t="shared" si="1"/>
        <v>53286.72518539255</v>
      </c>
      <c r="E55" s="189">
        <f t="shared" si="4"/>
        <v>0</v>
      </c>
      <c r="F55" s="189">
        <f t="shared" si="5"/>
        <v>60000</v>
      </c>
    </row>
    <row r="56" spans="1:6" ht="12.75">
      <c r="A56" s="2">
        <f t="shared" si="9"/>
        <v>55</v>
      </c>
      <c r="B56" s="183" t="str">
        <f t="shared" si="3"/>
        <v>F</v>
      </c>
      <c r="C56" s="185">
        <f ca="1" t="shared" si="0"/>
        <v>0.25751943524331483</v>
      </c>
      <c r="D56" s="187">
        <f ca="1" t="shared" si="1"/>
        <v>50986.81976648398</v>
      </c>
      <c r="E56" s="189">
        <f t="shared" si="4"/>
        <v>0</v>
      </c>
      <c r="F56" s="189">
        <f t="shared" si="5"/>
        <v>60000</v>
      </c>
    </row>
    <row r="57" spans="1:9" ht="24.75">
      <c r="A57" s="2">
        <f t="shared" si="9"/>
        <v>56</v>
      </c>
      <c r="B57" s="183" t="str">
        <f t="shared" si="3"/>
        <v>F</v>
      </c>
      <c r="C57" s="185">
        <f ca="1" t="shared" si="0"/>
        <v>0.028017850479955086</v>
      </c>
      <c r="D57" s="187">
        <f ca="1" t="shared" si="1"/>
        <v>59019.37523320157</v>
      </c>
      <c r="E57" s="189">
        <f t="shared" si="4"/>
        <v>0</v>
      </c>
      <c r="F57" s="189">
        <f t="shared" si="5"/>
        <v>60000</v>
      </c>
      <c r="G57" s="18" t="s">
        <v>69</v>
      </c>
      <c r="H57" s="16"/>
      <c r="I57" s="190">
        <f>CORREL(C66:C71,D66:D71)</f>
        <v>0.053484928976219814</v>
      </c>
    </row>
    <row r="58" spans="1:6" ht="12.75">
      <c r="A58" s="2">
        <f t="shared" si="9"/>
        <v>57</v>
      </c>
      <c r="B58" s="183" t="str">
        <f t="shared" si="3"/>
        <v>F</v>
      </c>
      <c r="C58" s="185">
        <f ca="1" t="shared" si="0"/>
        <v>0.08261350686825608</v>
      </c>
      <c r="D58" s="187">
        <f ca="1" t="shared" si="1"/>
        <v>57108.52725961104</v>
      </c>
      <c r="E58" s="189">
        <f t="shared" si="4"/>
        <v>0</v>
      </c>
      <c r="F58" s="189">
        <f t="shared" si="5"/>
        <v>60000</v>
      </c>
    </row>
    <row r="59" spans="1:6" ht="12.75">
      <c r="A59" s="2">
        <f t="shared" si="9"/>
        <v>58</v>
      </c>
      <c r="B59" s="183" t="str">
        <f t="shared" si="3"/>
        <v>F</v>
      </c>
      <c r="C59" s="185">
        <f ca="1" t="shared" si="0"/>
        <v>0.26707167368719337</v>
      </c>
      <c r="D59" s="187">
        <f ca="1" t="shared" si="1"/>
        <v>50652.49142094823</v>
      </c>
      <c r="E59" s="189">
        <f t="shared" si="4"/>
        <v>0</v>
      </c>
      <c r="F59" s="189">
        <f t="shared" si="5"/>
        <v>60000</v>
      </c>
    </row>
    <row r="60" spans="1:6" ht="12.75">
      <c r="A60" s="2">
        <f t="shared" si="9"/>
        <v>59</v>
      </c>
      <c r="B60" s="183" t="str">
        <f t="shared" si="3"/>
        <v>F</v>
      </c>
      <c r="C60" s="185">
        <f ca="1" t="shared" si="0"/>
        <v>0.058039511355370145</v>
      </c>
      <c r="D60" s="187">
        <f ca="1" t="shared" si="1"/>
        <v>57968.61710256204</v>
      </c>
      <c r="E60" s="189">
        <f t="shared" si="4"/>
        <v>0</v>
      </c>
      <c r="F60" s="189">
        <f t="shared" si="5"/>
        <v>60000</v>
      </c>
    </row>
    <row r="61" spans="1:6" ht="12.75">
      <c r="A61" s="2">
        <f t="shared" si="9"/>
        <v>60</v>
      </c>
      <c r="B61" s="183" t="str">
        <f t="shared" si="3"/>
        <v>F</v>
      </c>
      <c r="C61" s="185">
        <f ca="1" t="shared" si="0"/>
        <v>0.051601103026769124</v>
      </c>
      <c r="D61" s="187">
        <f ca="1" t="shared" si="1"/>
        <v>58193.96139406308</v>
      </c>
      <c r="E61" s="189">
        <f t="shared" si="4"/>
        <v>0</v>
      </c>
      <c r="F61" s="189">
        <f t="shared" si="5"/>
        <v>60000</v>
      </c>
    </row>
    <row r="63" spans="1:4" ht="12.75">
      <c r="A63" s="195" t="s">
        <v>46</v>
      </c>
      <c r="B63" s="196"/>
      <c r="C63" s="197"/>
      <c r="D63" s="198"/>
    </row>
    <row r="64" spans="1:4" ht="12.75">
      <c r="A64" s="199"/>
      <c r="B64" s="200"/>
      <c r="C64" s="201"/>
      <c r="D64" s="202"/>
    </row>
    <row r="65" spans="1:4" ht="39">
      <c r="A65" s="203"/>
      <c r="B65" s="206" t="s">
        <v>47</v>
      </c>
      <c r="C65" s="209" t="s">
        <v>37</v>
      </c>
      <c r="D65" s="210" t="s">
        <v>36</v>
      </c>
    </row>
    <row r="66" spans="1:4" ht="12.75">
      <c r="A66" s="203"/>
      <c r="B66" s="200" t="s">
        <v>38</v>
      </c>
      <c r="C66" s="204">
        <f>AVERAGE(C2:C11)</f>
        <v>0.6721824017429157</v>
      </c>
      <c r="D66" s="202">
        <f>AVERAGE(D2:D11)</f>
        <v>56473.61593899796</v>
      </c>
    </row>
    <row r="67" spans="1:4" ht="12.75">
      <c r="A67" s="203"/>
      <c r="B67" s="200" t="s">
        <v>42</v>
      </c>
      <c r="C67" s="204">
        <f>AVERAGE(C12:C21)</f>
        <v>0.5527772813774396</v>
      </c>
      <c r="D67" s="202">
        <f>AVERAGE(D12:D21)</f>
        <v>55652.795151789614</v>
      </c>
    </row>
    <row r="68" spans="1:4" ht="12.75">
      <c r="A68" s="203"/>
      <c r="B68" s="200" t="s">
        <v>43</v>
      </c>
      <c r="C68" s="204">
        <f>AVERAGE(C22:C31)</f>
        <v>0.5425603475153064</v>
      </c>
      <c r="D68" s="202">
        <f>AVERAGE(D22:D31)</f>
        <v>51010.38783696428</v>
      </c>
    </row>
    <row r="69" spans="1:4" ht="12.75">
      <c r="A69" s="203"/>
      <c r="B69" s="200" t="s">
        <v>44</v>
      </c>
      <c r="C69" s="204">
        <f>AVERAGE(C32:C41)</f>
        <v>0.36231003376985127</v>
      </c>
      <c r="D69" s="202">
        <f>AVERAGE(D32:D41)</f>
        <v>55319.14881805521</v>
      </c>
    </row>
    <row r="70" spans="1:4" ht="12.75">
      <c r="A70" s="203"/>
      <c r="B70" s="200" t="s">
        <v>45</v>
      </c>
      <c r="C70" s="204">
        <f>AVERAGE(C42:C51)</f>
        <v>0.3172459438804253</v>
      </c>
      <c r="D70" s="202">
        <f>AVERAGE(D42:D51)</f>
        <v>51896.39196418512</v>
      </c>
    </row>
    <row r="71" spans="1:4" ht="12.75">
      <c r="A71" s="205"/>
      <c r="B71" s="206" t="s">
        <v>203</v>
      </c>
      <c r="C71" s="207">
        <f>AVERAGE(C52:C61)</f>
        <v>0.12503722047719446</v>
      </c>
      <c r="D71" s="208">
        <f>AVERAGE(D52:D61)</f>
        <v>55623.6972832982</v>
      </c>
    </row>
  </sheetData>
  <printOptions/>
  <pageMargins left="0.75" right="0.75" top="1" bottom="1" header="0.5" footer="0.5"/>
  <pageSetup orientation="portrait"/>
  <drawing r:id="rId1"/>
</worksheet>
</file>

<file path=xl/worksheets/sheet16.xml><?xml version="1.0" encoding="utf-8"?>
<worksheet xmlns="http://schemas.openxmlformats.org/spreadsheetml/2006/main" xmlns:r="http://schemas.openxmlformats.org/officeDocument/2006/relationships">
  <dimension ref="A1:B36"/>
  <sheetViews>
    <sheetView workbookViewId="0" topLeftCell="A24">
      <selection activeCell="A16" sqref="A16:IV16"/>
    </sheetView>
  </sheetViews>
  <sheetFormatPr defaultColWidth="11.00390625" defaultRowHeight="12.75"/>
  <cols>
    <col min="1" max="1" width="37.875" style="16" customWidth="1"/>
    <col min="2" max="2" width="17.375" style="16" customWidth="1"/>
    <col min="3" max="16384" width="10.75390625" style="16" customWidth="1"/>
  </cols>
  <sheetData>
    <row r="1" ht="24.75">
      <c r="A1" s="29" t="s">
        <v>209</v>
      </c>
    </row>
    <row r="2" ht="24.75">
      <c r="A2" s="29"/>
    </row>
    <row r="3" ht="23.25">
      <c r="A3" s="29"/>
    </row>
    <row r="4" ht="23.25">
      <c r="A4" s="29"/>
    </row>
    <row r="5" ht="23.25">
      <c r="A5" s="29"/>
    </row>
    <row r="6" ht="23.25">
      <c r="A6" s="29"/>
    </row>
    <row r="7" ht="23.25">
      <c r="A7" s="29"/>
    </row>
    <row r="8" ht="23.25">
      <c r="A8" s="29"/>
    </row>
    <row r="9" ht="23.25">
      <c r="A9" s="29"/>
    </row>
    <row r="10" ht="23.25">
      <c r="A10" s="29"/>
    </row>
    <row r="11" ht="23.25">
      <c r="A11" s="29"/>
    </row>
    <row r="12" ht="23.25">
      <c r="A12" s="29"/>
    </row>
    <row r="13" ht="23.25">
      <c r="A13" s="29"/>
    </row>
    <row r="14" ht="23.25">
      <c r="A14" s="29"/>
    </row>
    <row r="15" ht="24.75">
      <c r="A15" s="29"/>
    </row>
    <row r="16" ht="24.75">
      <c r="A16" s="16" t="s">
        <v>82</v>
      </c>
    </row>
    <row r="18" ht="24.75">
      <c r="A18" s="16" t="s">
        <v>152</v>
      </c>
    </row>
    <row r="20" spans="1:2" ht="24.75">
      <c r="A20" s="30" t="s">
        <v>153</v>
      </c>
      <c r="B20" s="31">
        <v>2000</v>
      </c>
    </row>
    <row r="21" spans="1:2" ht="24.75">
      <c r="A21" s="32" t="s">
        <v>154</v>
      </c>
      <c r="B21" s="33">
        <v>1000</v>
      </c>
    </row>
    <row r="22" spans="1:2" ht="24.75">
      <c r="A22" s="19" t="s">
        <v>155</v>
      </c>
      <c r="B22" s="34">
        <f>B21+B20</f>
        <v>3000</v>
      </c>
    </row>
    <row r="24" spans="1:2" ht="24.75">
      <c r="A24" s="16" t="s">
        <v>156</v>
      </c>
      <c r="B24" s="28">
        <f>B22/B21</f>
        <v>3</v>
      </c>
    </row>
    <row r="26" ht="24.75">
      <c r="A26" s="16" t="s">
        <v>63</v>
      </c>
    </row>
    <row r="27" ht="24.75">
      <c r="A27" s="16" t="s">
        <v>300</v>
      </c>
    </row>
    <row r="28" ht="24.75">
      <c r="A28" s="16" t="s">
        <v>301</v>
      </c>
    </row>
    <row r="30" spans="1:2" ht="24.75">
      <c r="A30" s="32" t="s">
        <v>302</v>
      </c>
      <c r="B30" s="19" t="s">
        <v>217</v>
      </c>
    </row>
    <row r="31" spans="1:2" ht="24.75">
      <c r="A31" s="32">
        <v>100</v>
      </c>
      <c r="B31" s="35">
        <f>A31*B$24</f>
        <v>300</v>
      </c>
    </row>
    <row r="32" spans="1:2" ht="24.75">
      <c r="A32" s="32">
        <v>500</v>
      </c>
      <c r="B32" s="35">
        <f>A32*B$24</f>
        <v>1500</v>
      </c>
    </row>
    <row r="33" spans="1:2" ht="24.75">
      <c r="A33" s="32">
        <v>1200</v>
      </c>
      <c r="B33" s="35">
        <f>A33*B$24</f>
        <v>3600</v>
      </c>
    </row>
    <row r="34" spans="1:2" ht="24.75">
      <c r="A34" s="32">
        <v>-100</v>
      </c>
      <c r="B34" s="35">
        <f>A34*B$24</f>
        <v>-300</v>
      </c>
    </row>
    <row r="35" spans="1:2" ht="24.75">
      <c r="A35" s="32">
        <v>-500</v>
      </c>
      <c r="B35" s="35">
        <f>A35*B$24</f>
        <v>-1500</v>
      </c>
    </row>
    <row r="36" ht="24.75">
      <c r="B36" s="19"/>
    </row>
  </sheetData>
  <printOptions gridLines="1"/>
  <pageMargins left="0.75" right="0.75" top="1" bottom="1" header="0.5" footer="0.5"/>
  <pageSetup orientation="portrait"/>
  <headerFooter alignWithMargins="0">
    <oddHeader>&amp;C&amp;A</oddHeader>
    <oddFooter>&amp;CPage &amp;P</oddFooter>
  </headerFooter>
  <drawing r:id="rId1"/>
</worksheet>
</file>

<file path=xl/worksheets/sheet17.xml><?xml version="1.0" encoding="utf-8"?>
<worksheet xmlns="http://schemas.openxmlformats.org/spreadsheetml/2006/main" xmlns:r="http://schemas.openxmlformats.org/officeDocument/2006/relationships">
  <dimension ref="A1:H46"/>
  <sheetViews>
    <sheetView tabSelected="1" workbookViewId="0" topLeftCell="E1">
      <selection activeCell="C28" sqref="A28:C28"/>
    </sheetView>
  </sheetViews>
  <sheetFormatPr defaultColWidth="14.375" defaultRowHeight="12.75"/>
  <cols>
    <col min="1" max="2" width="14.375" style="167" customWidth="1"/>
    <col min="3" max="4" width="14.375" style="213" customWidth="1"/>
    <col min="5" max="16384" width="14.375" style="167" customWidth="1"/>
  </cols>
  <sheetData>
    <row r="1" spans="1:4" s="211" customFormat="1" ht="16.5">
      <c r="A1" s="211" t="s">
        <v>279</v>
      </c>
      <c r="C1" s="212"/>
      <c r="D1" s="212"/>
    </row>
    <row r="2" spans="1:4" s="211" customFormat="1" ht="16.5">
      <c r="A2" s="211" t="s">
        <v>280</v>
      </c>
      <c r="C2" s="212"/>
      <c r="D2" s="212"/>
    </row>
    <row r="3" spans="1:4" s="211" customFormat="1" ht="16.5">
      <c r="A3" s="211" t="s">
        <v>282</v>
      </c>
      <c r="C3" s="212"/>
      <c r="D3" s="212"/>
    </row>
    <row r="5" spans="1:2" ht="18">
      <c r="A5" s="214" t="s">
        <v>281</v>
      </c>
      <c r="B5" s="167" t="s">
        <v>218</v>
      </c>
    </row>
    <row r="6" spans="3:4" ht="18">
      <c r="C6" s="213" t="s">
        <v>219</v>
      </c>
      <c r="D6" s="164" t="s">
        <v>220</v>
      </c>
    </row>
    <row r="7" spans="1:4" ht="18">
      <c r="A7" s="167" t="s">
        <v>221</v>
      </c>
      <c r="C7" s="215">
        <v>20000</v>
      </c>
      <c r="D7" s="216">
        <v>2500000</v>
      </c>
    </row>
    <row r="8" spans="1:4" ht="18">
      <c r="A8" s="167" t="s">
        <v>222</v>
      </c>
      <c r="C8" s="217">
        <v>17000</v>
      </c>
      <c r="D8" s="218">
        <v>25000</v>
      </c>
    </row>
    <row r="9" spans="1:4" ht="18">
      <c r="A9" s="167" t="s">
        <v>223</v>
      </c>
      <c r="C9" s="215">
        <v>10000</v>
      </c>
      <c r="D9" s="216">
        <v>1000000</v>
      </c>
    </row>
    <row r="10" spans="1:4" ht="18">
      <c r="A10" s="167" t="s">
        <v>224</v>
      </c>
      <c r="C10" s="215">
        <v>1000</v>
      </c>
      <c r="D10" s="216">
        <v>50000</v>
      </c>
    </row>
    <row r="11" spans="1:4" ht="18">
      <c r="A11" s="167" t="s">
        <v>225</v>
      </c>
      <c r="C11" s="213">
        <v>300</v>
      </c>
      <c r="D11" s="216">
        <v>100000</v>
      </c>
    </row>
    <row r="12" spans="1:4" ht="18">
      <c r="A12" s="167" t="s">
        <v>226</v>
      </c>
      <c r="C12" s="215">
        <v>4000</v>
      </c>
      <c r="D12" s="216">
        <v>500000</v>
      </c>
    </row>
    <row r="13" spans="1:4" ht="18">
      <c r="A13" s="167" t="s">
        <v>227</v>
      </c>
      <c r="C13" s="213">
        <v>700</v>
      </c>
      <c r="D13" s="216">
        <v>10000</v>
      </c>
    </row>
    <row r="14" spans="1:4" ht="18">
      <c r="A14" s="167" t="s">
        <v>228</v>
      </c>
      <c r="C14" s="215">
        <v>1000</v>
      </c>
      <c r="D14" s="216">
        <v>200000</v>
      </c>
    </row>
    <row r="15" spans="1:4" ht="18">
      <c r="A15" s="167" t="s">
        <v>229</v>
      </c>
      <c r="C15" s="215">
        <v>3000</v>
      </c>
      <c r="D15" s="216">
        <v>140000</v>
      </c>
    </row>
    <row r="17" ht="16.5">
      <c r="A17" s="167" t="s">
        <v>230</v>
      </c>
    </row>
    <row r="18" ht="16.5">
      <c r="A18" s="167" t="s">
        <v>288</v>
      </c>
    </row>
    <row r="19" ht="16.5">
      <c r="A19" s="167" t="s">
        <v>257</v>
      </c>
    </row>
    <row r="20" ht="16.5">
      <c r="A20" s="219" t="s">
        <v>258</v>
      </c>
    </row>
    <row r="21" ht="16.5">
      <c r="A21" s="219"/>
    </row>
    <row r="22" spans="5:7" ht="16.5">
      <c r="E22" s="167" t="s">
        <v>259</v>
      </c>
      <c r="G22" s="229" t="s">
        <v>119</v>
      </c>
    </row>
    <row r="23" spans="3:7" ht="16.5">
      <c r="C23" s="213" t="s">
        <v>219</v>
      </c>
      <c r="D23" s="164" t="s">
        <v>220</v>
      </c>
      <c r="E23" s="213" t="s">
        <v>120</v>
      </c>
      <c r="F23" s="164" t="s">
        <v>220</v>
      </c>
      <c r="G23" s="229"/>
    </row>
    <row r="24" spans="1:7" ht="16.5">
      <c r="A24" s="220" t="s">
        <v>221</v>
      </c>
      <c r="C24" s="221">
        <v>20000</v>
      </c>
      <c r="D24" s="222">
        <v>2500000</v>
      </c>
      <c r="G24" s="229"/>
    </row>
    <row r="25" spans="1:7" ht="16.5">
      <c r="A25" s="220" t="s">
        <v>222</v>
      </c>
      <c r="C25" s="223">
        <v>17000</v>
      </c>
      <c r="D25" s="224">
        <v>25000</v>
      </c>
      <c r="G25" s="229"/>
    </row>
    <row r="26" spans="1:7" ht="16.5">
      <c r="A26" s="167" t="s">
        <v>223</v>
      </c>
      <c r="C26" s="215">
        <v>10000</v>
      </c>
      <c r="D26" s="216">
        <v>1000000</v>
      </c>
      <c r="E26" s="225">
        <f aca="true" t="shared" si="0" ref="E26:F32">C26/C$26</f>
        <v>1</v>
      </c>
      <c r="F26" s="225">
        <f t="shared" si="0"/>
        <v>1</v>
      </c>
      <c r="G26" s="230"/>
    </row>
    <row r="27" spans="1:8" ht="16.5">
      <c r="A27" s="167" t="s">
        <v>224</v>
      </c>
      <c r="C27" s="215">
        <v>1000</v>
      </c>
      <c r="D27" s="216">
        <v>50000</v>
      </c>
      <c r="E27" s="225">
        <f t="shared" si="0"/>
        <v>0.1</v>
      </c>
      <c r="F27" s="225">
        <f t="shared" si="0"/>
        <v>0.05</v>
      </c>
      <c r="G27" s="231">
        <f aca="true" t="shared" si="1" ref="G27:G32">E27/F27</f>
        <v>2</v>
      </c>
      <c r="H27" s="226" t="s">
        <v>121</v>
      </c>
    </row>
    <row r="28" spans="1:8" ht="16.5">
      <c r="A28" s="167" t="s">
        <v>225</v>
      </c>
      <c r="C28" s="213">
        <v>300</v>
      </c>
      <c r="D28" s="216">
        <v>100000</v>
      </c>
      <c r="E28" s="225">
        <f t="shared" si="0"/>
        <v>0.03</v>
      </c>
      <c r="F28" s="225">
        <f t="shared" si="0"/>
        <v>0.1</v>
      </c>
      <c r="G28" s="230">
        <f t="shared" si="1"/>
        <v>0.3</v>
      </c>
      <c r="H28" s="226"/>
    </row>
    <row r="29" spans="1:8" ht="16.5">
      <c r="A29" s="167" t="s">
        <v>226</v>
      </c>
      <c r="C29" s="215">
        <v>4000</v>
      </c>
      <c r="D29" s="216">
        <v>500000</v>
      </c>
      <c r="E29" s="225">
        <f t="shared" si="0"/>
        <v>0.4</v>
      </c>
      <c r="F29" s="225">
        <f t="shared" si="0"/>
        <v>0.5</v>
      </c>
      <c r="G29" s="230">
        <f t="shared" si="1"/>
        <v>0.8</v>
      </c>
      <c r="H29" s="226"/>
    </row>
    <row r="30" spans="1:8" ht="16.5">
      <c r="A30" s="167" t="s">
        <v>227</v>
      </c>
      <c r="C30" s="213">
        <v>700</v>
      </c>
      <c r="D30" s="216">
        <v>10000</v>
      </c>
      <c r="E30" s="225">
        <f t="shared" si="0"/>
        <v>0.07</v>
      </c>
      <c r="F30" s="225">
        <f t="shared" si="0"/>
        <v>0.01</v>
      </c>
      <c r="G30" s="231">
        <f t="shared" si="1"/>
        <v>7.000000000000001</v>
      </c>
      <c r="H30" s="226" t="s">
        <v>121</v>
      </c>
    </row>
    <row r="31" spans="1:8" ht="16.5">
      <c r="A31" s="167" t="s">
        <v>228</v>
      </c>
      <c r="C31" s="215">
        <v>1000</v>
      </c>
      <c r="D31" s="216">
        <v>200000</v>
      </c>
      <c r="E31" s="225">
        <f t="shared" si="0"/>
        <v>0.1</v>
      </c>
      <c r="F31" s="225">
        <f t="shared" si="0"/>
        <v>0.2</v>
      </c>
      <c r="G31" s="230">
        <f t="shared" si="1"/>
        <v>0.5</v>
      </c>
      <c r="H31" s="226"/>
    </row>
    <row r="32" spans="1:8" ht="16.5">
      <c r="A32" s="167" t="s">
        <v>229</v>
      </c>
      <c r="C32" s="215">
        <v>3000</v>
      </c>
      <c r="D32" s="216">
        <v>140000</v>
      </c>
      <c r="E32" s="225">
        <f t="shared" si="0"/>
        <v>0.3</v>
      </c>
      <c r="F32" s="225">
        <f t="shared" si="0"/>
        <v>0.14</v>
      </c>
      <c r="G32" s="231">
        <f t="shared" si="1"/>
        <v>2.142857142857143</v>
      </c>
      <c r="H32" s="226" t="s">
        <v>121</v>
      </c>
    </row>
    <row r="35" spans="1:4" s="214" customFormat="1" ht="16.5">
      <c r="A35" s="214" t="s">
        <v>234</v>
      </c>
      <c r="C35" s="164"/>
      <c r="D35" s="164"/>
    </row>
    <row r="36" spans="1:4" s="214" customFormat="1" ht="16.5">
      <c r="A36" s="214" t="s">
        <v>235</v>
      </c>
      <c r="C36" s="164"/>
      <c r="D36" s="164"/>
    </row>
    <row r="37" ht="19.5" customHeight="1"/>
    <row r="38" spans="3:5" ht="19.5" customHeight="1">
      <c r="C38" s="213" t="s">
        <v>155</v>
      </c>
      <c r="D38" s="213" t="s">
        <v>236</v>
      </c>
      <c r="E38" s="167" t="s">
        <v>237</v>
      </c>
    </row>
    <row r="39" spans="1:5" ht="16.5">
      <c r="A39" s="167" t="s">
        <v>223</v>
      </c>
      <c r="B39" s="165"/>
      <c r="C39" s="215">
        <f aca="true" t="shared" si="2" ref="C39:C45">C26</f>
        <v>10000</v>
      </c>
      <c r="D39" s="227"/>
      <c r="E39" s="228"/>
    </row>
    <row r="40" spans="1:5" ht="16.5">
      <c r="A40" s="167" t="s">
        <v>224</v>
      </c>
      <c r="B40" s="165"/>
      <c r="C40" s="215">
        <f t="shared" si="2"/>
        <v>1000</v>
      </c>
      <c r="D40" s="227">
        <f aca="true" t="shared" si="3" ref="D40:D45">IF(G27&gt;1,F27*C$39,C40)</f>
        <v>500</v>
      </c>
      <c r="E40" s="228">
        <f aca="true" t="shared" si="4" ref="E40:E45">C40-D40</f>
        <v>500</v>
      </c>
    </row>
    <row r="41" spans="1:5" ht="16.5">
      <c r="A41" s="167" t="s">
        <v>225</v>
      </c>
      <c r="B41" s="165"/>
      <c r="C41" s="215">
        <f t="shared" si="2"/>
        <v>300</v>
      </c>
      <c r="D41" s="227">
        <f t="shared" si="3"/>
        <v>300</v>
      </c>
      <c r="E41" s="228">
        <f t="shared" si="4"/>
        <v>0</v>
      </c>
    </row>
    <row r="42" spans="1:5" ht="16.5">
      <c r="A42" s="167" t="s">
        <v>226</v>
      </c>
      <c r="B42" s="165"/>
      <c r="C42" s="215">
        <f t="shared" si="2"/>
        <v>4000</v>
      </c>
      <c r="D42" s="227">
        <f t="shared" si="3"/>
        <v>4000</v>
      </c>
      <c r="E42" s="228">
        <f t="shared" si="4"/>
        <v>0</v>
      </c>
    </row>
    <row r="43" spans="1:5" ht="16.5">
      <c r="A43" s="167" t="s">
        <v>227</v>
      </c>
      <c r="B43" s="165"/>
      <c r="C43" s="215">
        <f t="shared" si="2"/>
        <v>700</v>
      </c>
      <c r="D43" s="227">
        <f t="shared" si="3"/>
        <v>100</v>
      </c>
      <c r="E43" s="228">
        <f t="shared" si="4"/>
        <v>600</v>
      </c>
    </row>
    <row r="44" spans="1:5" ht="16.5">
      <c r="A44" s="167" t="s">
        <v>228</v>
      </c>
      <c r="B44" s="165"/>
      <c r="C44" s="215">
        <f t="shared" si="2"/>
        <v>1000</v>
      </c>
      <c r="D44" s="227">
        <f t="shared" si="3"/>
        <v>1000</v>
      </c>
      <c r="E44" s="228">
        <f t="shared" si="4"/>
        <v>0</v>
      </c>
    </row>
    <row r="45" spans="1:5" ht="16.5">
      <c r="A45" s="167" t="s">
        <v>229</v>
      </c>
      <c r="B45" s="165"/>
      <c r="C45" s="215">
        <f t="shared" si="2"/>
        <v>3000</v>
      </c>
      <c r="D45" s="227">
        <f t="shared" si="3"/>
        <v>1400.0000000000002</v>
      </c>
      <c r="E45" s="228">
        <f t="shared" si="4"/>
        <v>1599.9999999999998</v>
      </c>
    </row>
    <row r="46" spans="1:5" ht="16.5">
      <c r="A46" s="167" t="s">
        <v>238</v>
      </c>
      <c r="C46" s="215">
        <f>SUM(C40:C45)</f>
        <v>10000</v>
      </c>
      <c r="D46" s="215">
        <f>SUM(D40:D45)</f>
        <v>7300</v>
      </c>
      <c r="E46" s="215">
        <f>SUM(E40:E45)</f>
        <v>2700</v>
      </c>
    </row>
  </sheetData>
  <printOptions gridLines="1"/>
  <pageMargins left="0.75" right="0.75" top="1" bottom="1" header="0.5" footer="0.5"/>
  <pageSetup orientation="portrait"/>
  <headerFooter alignWithMargins="0">
    <oddHeader>&amp;C&amp;A</oddHeader>
    <oddFooter>&amp;CPage &amp;P</oddFooter>
  </headerFooter>
  <drawing r:id="rId3"/>
  <legacyDrawing r:id="rId2"/>
  <oleObjects>
    <oleObject progId="Equation.3" shapeId="643650" r:id="rId1"/>
  </oleObjects>
</worksheet>
</file>

<file path=xl/worksheets/sheet18.xml><?xml version="1.0" encoding="utf-8"?>
<worksheet xmlns="http://schemas.openxmlformats.org/spreadsheetml/2006/main" xmlns:r="http://schemas.openxmlformats.org/officeDocument/2006/relationships">
  <dimension ref="A1:E26"/>
  <sheetViews>
    <sheetView workbookViewId="0" topLeftCell="A1">
      <selection activeCell="H12" sqref="H12"/>
    </sheetView>
  </sheetViews>
  <sheetFormatPr defaultColWidth="11.00390625" defaultRowHeight="12.75"/>
  <cols>
    <col min="1" max="1" width="16.75390625" style="16" customWidth="1"/>
    <col min="2" max="3" width="16.75390625" style="36" customWidth="1"/>
    <col min="4" max="4" width="16.75390625" style="16" customWidth="1"/>
    <col min="5" max="5" width="16.75390625" style="38" customWidth="1"/>
    <col min="6" max="16384" width="10.75390625" style="16" customWidth="1"/>
  </cols>
  <sheetData>
    <row r="1" ht="24.75">
      <c r="A1" s="16" t="s">
        <v>239</v>
      </c>
    </row>
    <row r="2" ht="24.75">
      <c r="A2" s="16" t="s">
        <v>136</v>
      </c>
    </row>
    <row r="3" ht="23.25"/>
    <row r="4" ht="23.25"/>
    <row r="5" ht="23.25"/>
    <row r="6" ht="23.25"/>
    <row r="7" ht="23.25"/>
    <row r="8" ht="23.25"/>
    <row r="9" ht="24.75">
      <c r="A9" s="16" t="s">
        <v>137</v>
      </c>
    </row>
    <row r="10" ht="24.75">
      <c r="A10" s="16" t="s">
        <v>76</v>
      </c>
    </row>
    <row r="11" ht="24.75">
      <c r="A11" s="16" t="s">
        <v>77</v>
      </c>
    </row>
    <row r="13" ht="24.75">
      <c r="A13" s="19" t="s">
        <v>172</v>
      </c>
    </row>
    <row r="14" ht="24.75">
      <c r="A14" s="16" t="s">
        <v>173</v>
      </c>
    </row>
    <row r="15" ht="24.75">
      <c r="A15" s="16" t="s">
        <v>183</v>
      </c>
    </row>
    <row r="16" ht="24.75">
      <c r="A16" s="16" t="s">
        <v>184</v>
      </c>
    </row>
    <row r="17" ht="24.75">
      <c r="A17" s="16" t="s">
        <v>185</v>
      </c>
    </row>
    <row r="19" spans="1:5" ht="24.75">
      <c r="A19" s="79" t="s">
        <v>186</v>
      </c>
      <c r="B19" s="37"/>
      <c r="C19" s="37"/>
      <c r="D19" s="17"/>
      <c r="E19" s="39"/>
    </row>
    <row r="20" spans="1:5" ht="24.75">
      <c r="A20" s="17"/>
      <c r="B20" s="37" t="s">
        <v>221</v>
      </c>
      <c r="C20" s="37"/>
      <c r="D20" s="17" t="s">
        <v>187</v>
      </c>
      <c r="E20" s="40" t="s">
        <v>175</v>
      </c>
    </row>
    <row r="21" spans="1:5" ht="24.75">
      <c r="A21" s="17" t="s">
        <v>176</v>
      </c>
      <c r="B21" s="37" t="s">
        <v>177</v>
      </c>
      <c r="C21" s="37" t="s">
        <v>178</v>
      </c>
      <c r="D21" s="17" t="s">
        <v>179</v>
      </c>
      <c r="E21" s="39" t="s">
        <v>203</v>
      </c>
    </row>
    <row r="22" spans="1:5" ht="24.75">
      <c r="A22" s="16">
        <v>0.001</v>
      </c>
      <c r="B22" s="36">
        <v>10000</v>
      </c>
      <c r="C22" s="36">
        <v>20000</v>
      </c>
      <c r="D22" s="16">
        <v>20</v>
      </c>
      <c r="E22" s="38">
        <f>B22*C22/(D22^2)*A22</f>
        <v>500</v>
      </c>
    </row>
    <row r="23" spans="1:5" ht="24.75">
      <c r="A23" s="16">
        <v>0.001</v>
      </c>
      <c r="B23" s="36">
        <v>20000</v>
      </c>
      <c r="C23" s="36">
        <v>20000</v>
      </c>
      <c r="D23" s="16">
        <v>20</v>
      </c>
      <c r="E23" s="38">
        <f>B23*C23/(D23^2)*A23</f>
        <v>1000</v>
      </c>
    </row>
    <row r="24" spans="1:5" ht="24.75">
      <c r="A24" s="16">
        <v>0.001</v>
      </c>
      <c r="B24" s="36">
        <v>20000</v>
      </c>
      <c r="C24" s="36">
        <v>40000</v>
      </c>
      <c r="D24" s="16">
        <v>20</v>
      </c>
      <c r="E24" s="38">
        <f>B24*C24/(D24^2)*A24</f>
        <v>2000</v>
      </c>
    </row>
    <row r="25" spans="1:5" ht="24.75">
      <c r="A25" s="16">
        <v>0.001</v>
      </c>
      <c r="B25" s="36">
        <v>10000</v>
      </c>
      <c r="C25" s="36">
        <v>20000</v>
      </c>
      <c r="D25" s="16">
        <v>10</v>
      </c>
      <c r="E25" s="38">
        <f>B25*C25/(D25^2)*A25</f>
        <v>2000</v>
      </c>
    </row>
    <row r="26" spans="1:5" ht="24.75">
      <c r="A26" s="16">
        <v>0.001</v>
      </c>
      <c r="B26" s="36">
        <v>10000</v>
      </c>
      <c r="C26" s="36">
        <v>20000</v>
      </c>
      <c r="D26" s="16">
        <v>5</v>
      </c>
      <c r="E26" s="38">
        <f>B26*C26/(D26^2)*A26</f>
        <v>8000</v>
      </c>
    </row>
  </sheetData>
  <printOptions gridLines="1"/>
  <pageMargins left="0.75" right="0.75" top="1" bottom="1" header="0.5" footer="0.5"/>
  <pageSetup orientation="portrait"/>
  <headerFooter alignWithMargins="0">
    <oddHeader>&amp;C&amp;A</oddHeader>
    <oddFooter>&amp;CPage &amp;P</oddFooter>
  </headerFooter>
  <drawing r:id="rId3"/>
  <legacyDrawing r:id="rId2"/>
  <oleObjects>
    <oleObject progId="Equation.2" shapeId="358120" r:id="rId1"/>
  </oleObjects>
</worksheet>
</file>

<file path=xl/worksheets/sheet19.xml><?xml version="1.0" encoding="utf-8"?>
<worksheet xmlns="http://schemas.openxmlformats.org/spreadsheetml/2006/main" xmlns:r="http://schemas.openxmlformats.org/officeDocument/2006/relationships">
  <dimension ref="A1:F54"/>
  <sheetViews>
    <sheetView workbookViewId="0" topLeftCell="A37">
      <selection activeCell="E20" sqref="E20"/>
    </sheetView>
  </sheetViews>
  <sheetFormatPr defaultColWidth="11.00390625" defaultRowHeight="12.75"/>
  <cols>
    <col min="1" max="3" width="10.75390625" style="46" customWidth="1"/>
    <col min="4" max="4" width="16.625" style="64" customWidth="1"/>
    <col min="5" max="6" width="16.625" style="46" customWidth="1"/>
    <col min="7" max="16384" width="10.75390625" style="46" customWidth="1"/>
  </cols>
  <sheetData>
    <row r="1" ht="15.75">
      <c r="A1" s="46" t="s">
        <v>180</v>
      </c>
    </row>
    <row r="4" spans="1:4" s="45" customFormat="1" ht="15.75">
      <c r="A4" s="65" t="s">
        <v>181</v>
      </c>
      <c r="D4" s="65"/>
    </row>
    <row r="5" ht="15"/>
    <row r="6" ht="15"/>
    <row r="7" ht="15"/>
    <row r="8" ht="15"/>
    <row r="10" spans="1:4" s="45" customFormat="1" ht="15.75">
      <c r="A10" s="47" t="s">
        <v>1</v>
      </c>
      <c r="D10" s="65"/>
    </row>
    <row r="11" ht="15"/>
    <row r="12" ht="15"/>
    <row r="13" ht="15"/>
    <row r="14" ht="15"/>
    <row r="15" ht="15"/>
    <row r="17" spans="1:4" s="45" customFormat="1" ht="15.75">
      <c r="A17" s="71" t="s">
        <v>2</v>
      </c>
      <c r="D17" s="65"/>
    </row>
    <row r="18" ht="15.75">
      <c r="A18" s="71" t="s">
        <v>188</v>
      </c>
    </row>
    <row r="19" ht="15"/>
    <row r="20" ht="15"/>
    <row r="21" ht="15"/>
    <row r="22" ht="15"/>
    <row r="23" ht="15"/>
    <row r="24" ht="15"/>
    <row r="25" ht="15"/>
    <row r="26" ht="15.75">
      <c r="A26" s="46" t="s">
        <v>3</v>
      </c>
    </row>
    <row r="27" ht="15.75">
      <c r="A27" s="46" t="s">
        <v>4</v>
      </c>
    </row>
    <row r="30" spans="1:4" s="62" customFormat="1" ht="15.75">
      <c r="A30" s="61" t="s">
        <v>5</v>
      </c>
      <c r="D30" s="66"/>
    </row>
    <row r="31" spans="4:6" s="63" customFormat="1" ht="31.5">
      <c r="D31" s="67" t="s">
        <v>6</v>
      </c>
      <c r="E31" s="69" t="s">
        <v>7</v>
      </c>
      <c r="F31" s="72" t="s">
        <v>8</v>
      </c>
    </row>
    <row r="32" spans="1:6" s="63" customFormat="1" ht="15.75">
      <c r="A32" s="63" t="s">
        <v>9</v>
      </c>
      <c r="B32" s="63" t="s">
        <v>10</v>
      </c>
      <c r="C32" s="63" t="s">
        <v>179</v>
      </c>
      <c r="D32" s="68" t="s">
        <v>11</v>
      </c>
      <c r="E32" s="70" t="s">
        <v>11</v>
      </c>
      <c r="F32" s="73" t="s">
        <v>11</v>
      </c>
    </row>
    <row r="33" spans="1:6" s="62" customFormat="1" ht="15.75">
      <c r="A33" s="63">
        <v>100</v>
      </c>
      <c r="B33" s="63">
        <v>0</v>
      </c>
      <c r="C33" s="63">
        <v>0.05</v>
      </c>
      <c r="D33" s="68">
        <f aca="true" t="shared" si="0" ref="D33:D43">A33*(1+B33*C33)</f>
        <v>100</v>
      </c>
      <c r="E33" s="74">
        <f aca="true" t="shared" si="1" ref="E33:E43">A33*(1+C33)^B33</f>
        <v>100</v>
      </c>
      <c r="F33" s="75">
        <f aca="true" t="shared" si="2" ref="F33:F43">A33*EXP(C33*B33)</f>
        <v>100</v>
      </c>
    </row>
    <row r="34" spans="1:6" s="62" customFormat="1" ht="15.75">
      <c r="A34" s="63">
        <f aca="true" t="shared" si="3" ref="A34:A51">A$33</f>
        <v>100</v>
      </c>
      <c r="B34" s="63">
        <f>B33+1</f>
        <v>1</v>
      </c>
      <c r="C34" s="63">
        <f aca="true" t="shared" si="4" ref="C34:C51">C$33</f>
        <v>0.05</v>
      </c>
      <c r="D34" s="68">
        <f t="shared" si="0"/>
        <v>105</v>
      </c>
      <c r="E34" s="74">
        <f t="shared" si="1"/>
        <v>105</v>
      </c>
      <c r="F34" s="75">
        <f t="shared" si="2"/>
        <v>105.12710963760242</v>
      </c>
    </row>
    <row r="35" spans="1:6" s="62" customFormat="1" ht="15.75">
      <c r="A35" s="63">
        <f t="shared" si="3"/>
        <v>100</v>
      </c>
      <c r="B35" s="63">
        <f aca="true" t="shared" si="5" ref="B35:B43">B34+1</f>
        <v>2</v>
      </c>
      <c r="C35" s="63">
        <f t="shared" si="4"/>
        <v>0.05</v>
      </c>
      <c r="D35" s="68">
        <f t="shared" si="0"/>
        <v>110.00000000000001</v>
      </c>
      <c r="E35" s="74">
        <f t="shared" si="1"/>
        <v>110.25</v>
      </c>
      <c r="F35" s="75">
        <f t="shared" si="2"/>
        <v>110.51709180756477</v>
      </c>
    </row>
    <row r="36" spans="1:6" s="62" customFormat="1" ht="15.75">
      <c r="A36" s="63">
        <f t="shared" si="3"/>
        <v>100</v>
      </c>
      <c r="B36" s="63">
        <f t="shared" si="5"/>
        <v>3</v>
      </c>
      <c r="C36" s="63">
        <f t="shared" si="4"/>
        <v>0.05</v>
      </c>
      <c r="D36" s="68">
        <f t="shared" si="0"/>
        <v>114.99999999999999</v>
      </c>
      <c r="E36" s="74">
        <f t="shared" si="1"/>
        <v>115.76250000000002</v>
      </c>
      <c r="F36" s="75">
        <f t="shared" si="2"/>
        <v>116.1834242728283</v>
      </c>
    </row>
    <row r="37" spans="1:6" s="62" customFormat="1" ht="15.75">
      <c r="A37" s="63">
        <f t="shared" si="3"/>
        <v>100</v>
      </c>
      <c r="B37" s="63">
        <f t="shared" si="5"/>
        <v>4</v>
      </c>
      <c r="C37" s="63">
        <f t="shared" si="4"/>
        <v>0.05</v>
      </c>
      <c r="D37" s="68">
        <f t="shared" si="0"/>
        <v>120</v>
      </c>
      <c r="E37" s="74">
        <f t="shared" si="1"/>
        <v>121.550625</v>
      </c>
      <c r="F37" s="75">
        <f t="shared" si="2"/>
        <v>122.14027581601698</v>
      </c>
    </row>
    <row r="38" spans="1:6" s="62" customFormat="1" ht="15.75">
      <c r="A38" s="63">
        <f t="shared" si="3"/>
        <v>100</v>
      </c>
      <c r="B38" s="63">
        <f t="shared" si="5"/>
        <v>5</v>
      </c>
      <c r="C38" s="63">
        <f t="shared" si="4"/>
        <v>0.05</v>
      </c>
      <c r="D38" s="68">
        <f t="shared" si="0"/>
        <v>125</v>
      </c>
      <c r="E38" s="74">
        <f t="shared" si="1"/>
        <v>127.62815625000002</v>
      </c>
      <c r="F38" s="75">
        <f t="shared" si="2"/>
        <v>128.40254166877415</v>
      </c>
    </row>
    <row r="39" spans="1:6" s="62" customFormat="1" ht="15.75">
      <c r="A39" s="63">
        <f t="shared" si="3"/>
        <v>100</v>
      </c>
      <c r="B39" s="63">
        <f t="shared" si="5"/>
        <v>6</v>
      </c>
      <c r="C39" s="63">
        <f t="shared" si="4"/>
        <v>0.05</v>
      </c>
      <c r="D39" s="68">
        <f t="shared" si="0"/>
        <v>130</v>
      </c>
      <c r="E39" s="74">
        <f t="shared" si="1"/>
        <v>134.0095640625</v>
      </c>
      <c r="F39" s="75">
        <f t="shared" si="2"/>
        <v>134.9858807576003</v>
      </c>
    </row>
    <row r="40" spans="1:6" s="62" customFormat="1" ht="15.75">
      <c r="A40" s="63">
        <f t="shared" si="3"/>
        <v>100</v>
      </c>
      <c r="B40" s="63">
        <f t="shared" si="5"/>
        <v>7</v>
      </c>
      <c r="C40" s="63">
        <f t="shared" si="4"/>
        <v>0.05</v>
      </c>
      <c r="D40" s="68">
        <f t="shared" si="0"/>
        <v>135</v>
      </c>
      <c r="E40" s="74">
        <f t="shared" si="1"/>
        <v>140.71004226562502</v>
      </c>
      <c r="F40" s="75">
        <f t="shared" si="2"/>
        <v>141.90675485932573</v>
      </c>
    </row>
    <row r="41" spans="1:6" ht="15.75">
      <c r="A41" s="63">
        <f t="shared" si="3"/>
        <v>100</v>
      </c>
      <c r="B41" s="63">
        <f t="shared" si="5"/>
        <v>8</v>
      </c>
      <c r="C41" s="63">
        <f t="shared" si="4"/>
        <v>0.05</v>
      </c>
      <c r="D41" s="68">
        <f t="shared" si="0"/>
        <v>140</v>
      </c>
      <c r="E41" s="74">
        <f t="shared" si="1"/>
        <v>147.74554437890626</v>
      </c>
      <c r="F41" s="75">
        <f t="shared" si="2"/>
        <v>149.18246976412703</v>
      </c>
    </row>
    <row r="42" spans="1:6" ht="15.75">
      <c r="A42" s="63">
        <f t="shared" si="3"/>
        <v>100</v>
      </c>
      <c r="B42" s="63">
        <f t="shared" si="5"/>
        <v>9</v>
      </c>
      <c r="C42" s="63">
        <f t="shared" si="4"/>
        <v>0.05</v>
      </c>
      <c r="D42" s="68">
        <f t="shared" si="0"/>
        <v>145</v>
      </c>
      <c r="E42" s="74">
        <f t="shared" si="1"/>
        <v>155.13282159785157</v>
      </c>
      <c r="F42" s="75">
        <f t="shared" si="2"/>
        <v>156.83121854901688</v>
      </c>
    </row>
    <row r="43" spans="1:6" ht="15.75">
      <c r="A43" s="63">
        <f t="shared" si="3"/>
        <v>100</v>
      </c>
      <c r="B43" s="63">
        <f t="shared" si="5"/>
        <v>10</v>
      </c>
      <c r="C43" s="63">
        <f t="shared" si="4"/>
        <v>0.05</v>
      </c>
      <c r="D43" s="68">
        <f t="shared" si="0"/>
        <v>150</v>
      </c>
      <c r="E43" s="74">
        <f t="shared" si="1"/>
        <v>162.88946267774415</v>
      </c>
      <c r="F43" s="75">
        <f t="shared" si="2"/>
        <v>164.87212707001282</v>
      </c>
    </row>
    <row r="44" spans="1:6" ht="15.75">
      <c r="A44" s="63">
        <f t="shared" si="3"/>
        <v>100</v>
      </c>
      <c r="B44" s="63">
        <v>15</v>
      </c>
      <c r="C44" s="63">
        <f t="shared" si="4"/>
        <v>0.05</v>
      </c>
      <c r="D44" s="68">
        <f aca="true" t="shared" si="6" ref="D44:D51">A44*(1+B44*C44)</f>
        <v>175</v>
      </c>
      <c r="E44" s="74">
        <f aca="true" t="shared" si="7" ref="E44:E51">A44*(1+C44)^B44</f>
        <v>207.8928179411368</v>
      </c>
      <c r="F44" s="75">
        <f aca="true" t="shared" si="8" ref="F44:F51">A44*EXP(C44*B44)</f>
        <v>211.7000016612675</v>
      </c>
    </row>
    <row r="45" spans="1:6" ht="15.75">
      <c r="A45" s="63">
        <f t="shared" si="3"/>
        <v>100</v>
      </c>
      <c r="B45" s="63">
        <v>20</v>
      </c>
      <c r="C45" s="63">
        <f t="shared" si="4"/>
        <v>0.05</v>
      </c>
      <c r="D45" s="68">
        <f t="shared" si="6"/>
        <v>200</v>
      </c>
      <c r="E45" s="74">
        <f t="shared" si="7"/>
        <v>265.3297705144421</v>
      </c>
      <c r="F45" s="75">
        <f t="shared" si="8"/>
        <v>271.8281828459045</v>
      </c>
    </row>
    <row r="46" spans="1:6" ht="15.75">
      <c r="A46" s="63">
        <f t="shared" si="3"/>
        <v>100</v>
      </c>
      <c r="B46" s="63">
        <v>25</v>
      </c>
      <c r="C46" s="63">
        <f t="shared" si="4"/>
        <v>0.05</v>
      </c>
      <c r="D46" s="68">
        <f t="shared" si="6"/>
        <v>225</v>
      </c>
      <c r="E46" s="74">
        <f t="shared" si="7"/>
        <v>338.63549408993856</v>
      </c>
      <c r="F46" s="75">
        <f t="shared" si="8"/>
        <v>349.03429574618417</v>
      </c>
    </row>
    <row r="47" spans="1:6" ht="15.75">
      <c r="A47" s="63">
        <f t="shared" si="3"/>
        <v>100</v>
      </c>
      <c r="B47" s="63">
        <v>30</v>
      </c>
      <c r="C47" s="63">
        <f t="shared" si="4"/>
        <v>0.05</v>
      </c>
      <c r="D47" s="68">
        <f t="shared" si="6"/>
        <v>250</v>
      </c>
      <c r="E47" s="74">
        <f t="shared" si="7"/>
        <v>432.1942375150662</v>
      </c>
      <c r="F47" s="75">
        <f t="shared" si="8"/>
        <v>448.1689070338065</v>
      </c>
    </row>
    <row r="48" spans="1:6" ht="15.75">
      <c r="A48" s="63">
        <f t="shared" si="3"/>
        <v>100</v>
      </c>
      <c r="B48" s="63">
        <v>40</v>
      </c>
      <c r="C48" s="63">
        <f t="shared" si="4"/>
        <v>0.05</v>
      </c>
      <c r="D48" s="68">
        <f t="shared" si="6"/>
        <v>300</v>
      </c>
      <c r="E48" s="74">
        <f t="shared" si="7"/>
        <v>703.9988712124649</v>
      </c>
      <c r="F48" s="75">
        <f t="shared" si="8"/>
        <v>738.905609893065</v>
      </c>
    </row>
    <row r="49" spans="1:6" ht="15.75">
      <c r="A49" s="63">
        <f t="shared" si="3"/>
        <v>100</v>
      </c>
      <c r="B49" s="63">
        <v>50</v>
      </c>
      <c r="C49" s="63">
        <f t="shared" si="4"/>
        <v>0.05</v>
      </c>
      <c r="D49" s="68">
        <f t="shared" si="6"/>
        <v>350</v>
      </c>
      <c r="E49" s="74">
        <f t="shared" si="7"/>
        <v>1146.7399785753685</v>
      </c>
      <c r="F49" s="75">
        <f t="shared" si="8"/>
        <v>1218.2493960703473</v>
      </c>
    </row>
    <row r="50" spans="1:6" ht="15.75">
      <c r="A50" s="63">
        <f t="shared" si="3"/>
        <v>100</v>
      </c>
      <c r="B50" s="63">
        <v>75</v>
      </c>
      <c r="C50" s="63">
        <f t="shared" si="4"/>
        <v>0.05</v>
      </c>
      <c r="D50" s="68">
        <f t="shared" si="6"/>
        <v>475</v>
      </c>
      <c r="E50" s="74">
        <f t="shared" si="7"/>
        <v>3883.268592375555</v>
      </c>
      <c r="F50" s="75">
        <f t="shared" si="8"/>
        <v>4252.108200006278</v>
      </c>
    </row>
    <row r="51" spans="1:6" ht="15.75">
      <c r="A51" s="63">
        <f t="shared" si="3"/>
        <v>100</v>
      </c>
      <c r="B51" s="63">
        <v>100</v>
      </c>
      <c r="C51" s="63">
        <f t="shared" si="4"/>
        <v>0.05</v>
      </c>
      <c r="D51" s="68">
        <f t="shared" si="6"/>
        <v>600</v>
      </c>
      <c r="E51" s="74">
        <f t="shared" si="7"/>
        <v>13150.125784630362</v>
      </c>
      <c r="F51" s="75">
        <f t="shared" si="8"/>
        <v>14841.31591025766</v>
      </c>
    </row>
    <row r="52" spans="1:6" ht="15.75">
      <c r="A52" s="63"/>
      <c r="B52" s="63"/>
      <c r="C52" s="63"/>
      <c r="D52" s="68"/>
      <c r="E52" s="70"/>
      <c r="F52" s="73"/>
    </row>
    <row r="53" spans="1:6" ht="15.75">
      <c r="A53" s="63"/>
      <c r="B53" s="63"/>
      <c r="C53" s="63"/>
      <c r="D53" s="68"/>
      <c r="E53" s="70"/>
      <c r="F53" s="73"/>
    </row>
    <row r="54" spans="1:6" ht="15.75">
      <c r="A54" s="63"/>
      <c r="B54" s="63"/>
      <c r="C54" s="63"/>
      <c r="D54" s="68"/>
      <c r="E54" s="70"/>
      <c r="F54" s="73"/>
    </row>
  </sheetData>
  <printOptions gridLines="1"/>
  <pageMargins left="0.75" right="0.75" top="1" bottom="1" header="0.5" footer="0.5"/>
  <pageSetup orientation="portrait"/>
  <headerFooter alignWithMargins="0">
    <oddHeader>&amp;C&amp;A</oddHeader>
    <oddFooter>&amp;CPage &amp;P</oddFooter>
  </headerFooter>
  <drawing r:id="rId5"/>
  <legacyDrawing r:id="rId4"/>
  <oleObjects>
    <oleObject progId="Equation.2" shapeId="555173" r:id="rId1"/>
    <oleObject progId="Equation.2" shapeId="558535" r:id="rId2"/>
    <oleObject progId="Equation.2" shapeId="582155" r:id="rId3"/>
  </oleObjects>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B38" sqref="B38"/>
    </sheetView>
  </sheetViews>
  <sheetFormatPr defaultColWidth="11.00390625" defaultRowHeight="12.75"/>
  <cols>
    <col min="1" max="1" width="5.75390625" style="3" customWidth="1"/>
    <col min="2" max="2" width="13.625" style="3" bestFit="1" customWidth="1"/>
    <col min="6" max="6" width="17.25390625" style="0" customWidth="1"/>
    <col min="7" max="7" width="17.75390625" style="0" customWidth="1"/>
    <col min="8" max="8" width="18.875" style="0" bestFit="1" customWidth="1"/>
  </cols>
  <sheetData>
    <row r="1" spans="1:2" ht="24.75">
      <c r="A1" s="29" t="s">
        <v>305</v>
      </c>
      <c r="B1" s="81"/>
    </row>
    <row r="2" spans="1:2" ht="18.75">
      <c r="A2" s="53" t="s">
        <v>283</v>
      </c>
      <c r="B2" s="81"/>
    </row>
    <row r="3" ht="12.75">
      <c r="A3" s="3" t="s">
        <v>141</v>
      </c>
    </row>
    <row r="4" ht="12.75"/>
    <row r="5" ht="12.75">
      <c r="A5" s="3" t="s">
        <v>142</v>
      </c>
    </row>
    <row r="6" ht="12.75">
      <c r="A6" s="3" t="s">
        <v>143</v>
      </c>
    </row>
    <row r="7" ht="12.75">
      <c r="A7" s="3" t="s">
        <v>144</v>
      </c>
    </row>
    <row r="8" ht="12.75">
      <c r="A8" s="3" t="s">
        <v>145</v>
      </c>
    </row>
    <row r="9" ht="12.75">
      <c r="A9" s="3" t="s">
        <v>146</v>
      </c>
    </row>
    <row r="10" ht="12.75"/>
    <row r="11" ht="12.75"/>
    <row r="12" ht="12.75"/>
    <row r="13" spans="1:2" ht="12.75">
      <c r="A13" s="3" t="s">
        <v>147</v>
      </c>
      <c r="B13" s="3" t="s">
        <v>148</v>
      </c>
    </row>
    <row r="14" ht="12.75"/>
    <row r="15" spans="1:3" ht="12.75">
      <c r="A15" s="9">
        <v>1</v>
      </c>
      <c r="B15" s="139">
        <v>24000</v>
      </c>
      <c r="C15" s="130">
        <v>24000</v>
      </c>
    </row>
    <row r="16" spans="1:3" ht="12.75">
      <c r="A16" s="9">
        <f>A15+1</f>
        <v>2</v>
      </c>
      <c r="B16" s="139">
        <v>36000</v>
      </c>
      <c r="C16" s="130">
        <v>36000</v>
      </c>
    </row>
    <row r="17" spans="1:8" ht="24.75">
      <c r="A17" s="9">
        <f aca="true" t="shared" si="0" ref="A17:A30">A16+1</f>
        <v>3</v>
      </c>
      <c r="B17" s="139">
        <v>12000</v>
      </c>
      <c r="C17" s="130">
        <v>12000</v>
      </c>
      <c r="E17" s="29" t="s">
        <v>284</v>
      </c>
      <c r="F17" s="29"/>
      <c r="G17" s="29"/>
      <c r="H17" s="29"/>
    </row>
    <row r="18" spans="1:8" ht="24.75">
      <c r="A18" s="9">
        <f t="shared" si="0"/>
        <v>4</v>
      </c>
      <c r="B18" s="139">
        <v>74000</v>
      </c>
      <c r="C18" s="130">
        <v>74000</v>
      </c>
      <c r="E18" s="29" t="s">
        <v>285</v>
      </c>
      <c r="F18" s="126">
        <f>B31</f>
        <v>42000</v>
      </c>
      <c r="G18" s="29" t="s">
        <v>286</v>
      </c>
      <c r="H18" s="127">
        <f>B34*B32/SQRT(B33)</f>
        <v>12844.820649654419</v>
      </c>
    </row>
    <row r="19" spans="1:3" ht="12.75">
      <c r="A19" s="9">
        <f t="shared" si="0"/>
        <v>5</v>
      </c>
      <c r="B19" s="139">
        <v>46000</v>
      </c>
      <c r="C19" s="130">
        <v>46000</v>
      </c>
    </row>
    <row r="20" spans="1:8" ht="24.75">
      <c r="A20" s="9">
        <f t="shared" si="0"/>
        <v>6</v>
      </c>
      <c r="B20" s="139">
        <v>27000</v>
      </c>
      <c r="C20" s="130">
        <v>27000</v>
      </c>
      <c r="E20" s="128" t="s">
        <v>210</v>
      </c>
      <c r="F20" s="128"/>
      <c r="G20" s="125"/>
      <c r="H20" s="129">
        <f>F18-H18</f>
        <v>29155.17935034558</v>
      </c>
    </row>
    <row r="21" spans="1:8" ht="24.75">
      <c r="A21" s="9">
        <f t="shared" si="0"/>
        <v>7</v>
      </c>
      <c r="B21" s="139">
        <v>23000</v>
      </c>
      <c r="C21" s="130">
        <v>23000</v>
      </c>
      <c r="E21" s="128" t="s">
        <v>211</v>
      </c>
      <c r="F21" s="128"/>
      <c r="G21" s="125"/>
      <c r="H21" s="129">
        <f>F18+H18</f>
        <v>54844.820649654415</v>
      </c>
    </row>
    <row r="22" spans="1:8" ht="24.75">
      <c r="A22" s="9">
        <f t="shared" si="0"/>
        <v>8</v>
      </c>
      <c r="B22" s="139">
        <v>69000</v>
      </c>
      <c r="C22" s="130">
        <v>69000</v>
      </c>
      <c r="E22" s="18" t="s">
        <v>213</v>
      </c>
      <c r="F22" s="43"/>
      <c r="G22" s="43"/>
      <c r="H22" s="131">
        <f>H21-H20</f>
        <v>25689.641299308834</v>
      </c>
    </row>
    <row r="23" spans="1:3" ht="12.75">
      <c r="A23" s="9">
        <f t="shared" si="0"/>
        <v>9</v>
      </c>
      <c r="B23" s="139">
        <v>107000</v>
      </c>
      <c r="C23" s="130">
        <v>107000</v>
      </c>
    </row>
    <row r="24" spans="1:3" ht="12.75">
      <c r="A24" s="9">
        <f t="shared" si="0"/>
        <v>10</v>
      </c>
      <c r="B24" s="139">
        <v>53000</v>
      </c>
      <c r="C24" s="130">
        <v>53000</v>
      </c>
    </row>
    <row r="25" spans="1:3" ht="12.75">
      <c r="A25" s="9">
        <f t="shared" si="0"/>
        <v>11</v>
      </c>
      <c r="B25" s="139">
        <v>29000</v>
      </c>
      <c r="C25" s="130">
        <v>29000</v>
      </c>
    </row>
    <row r="26" spans="1:3" ht="12.75">
      <c r="A26" s="9">
        <f t="shared" si="0"/>
        <v>12</v>
      </c>
      <c r="B26" s="139">
        <v>34000</v>
      </c>
      <c r="C26" s="130">
        <v>34000</v>
      </c>
    </row>
    <row r="27" spans="1:3" ht="12.75">
      <c r="A27" s="9">
        <f t="shared" si="0"/>
        <v>13</v>
      </c>
      <c r="B27" s="139">
        <v>43000</v>
      </c>
      <c r="C27" s="130">
        <v>43000</v>
      </c>
    </row>
    <row r="28" spans="1:3" ht="12.75">
      <c r="A28" s="9">
        <f t="shared" si="0"/>
        <v>14</v>
      </c>
      <c r="B28" s="139">
        <v>28000</v>
      </c>
      <c r="C28" s="130">
        <v>28000</v>
      </c>
    </row>
    <row r="29" spans="1:8" ht="12.75">
      <c r="A29" s="9">
        <f t="shared" si="0"/>
        <v>15</v>
      </c>
      <c r="B29" s="139">
        <v>24000</v>
      </c>
      <c r="C29" s="130">
        <v>24000</v>
      </c>
      <c r="E29" s="43"/>
      <c r="F29" s="43"/>
      <c r="G29" s="43"/>
      <c r="H29" s="43"/>
    </row>
    <row r="30" spans="1:8" ht="12.75">
      <c r="A30" s="9">
        <f t="shared" si="0"/>
        <v>16</v>
      </c>
      <c r="B30" s="139">
        <v>43000</v>
      </c>
      <c r="C30" s="130">
        <v>43000</v>
      </c>
      <c r="E30" s="43"/>
      <c r="F30" s="43"/>
      <c r="G30" s="43"/>
      <c r="H30" s="43"/>
    </row>
    <row r="31" spans="1:2" s="43" customFormat="1" ht="24" customHeight="1">
      <c r="A31" s="41" t="s">
        <v>149</v>
      </c>
      <c r="B31" s="120">
        <f>AVERAGE(B15:B30)</f>
        <v>42000</v>
      </c>
    </row>
    <row r="32" spans="1:8" s="43" customFormat="1" ht="12.75">
      <c r="A32" s="41" t="s">
        <v>150</v>
      </c>
      <c r="B32" s="121">
        <f>STDEV(B15:B30)</f>
        <v>24105.324446409482</v>
      </c>
      <c r="E32" s="125"/>
      <c r="F32" s="125"/>
      <c r="G32" s="125"/>
      <c r="H32" s="125"/>
    </row>
    <row r="33" spans="1:8" s="43" customFormat="1" ht="12.75">
      <c r="A33" s="41" t="s">
        <v>10</v>
      </c>
      <c r="B33" s="122">
        <f>COUNT(B15:B30)</f>
        <v>16</v>
      </c>
      <c r="E33"/>
      <c r="F33"/>
      <c r="G33"/>
      <c r="H33"/>
    </row>
    <row r="34" spans="1:8" s="125" customFormat="1" ht="12.75">
      <c r="A34" s="123" t="s">
        <v>84</v>
      </c>
      <c r="B34" s="124">
        <f>TINV(B37,B33-1)</f>
        <v>2.1314495356759524</v>
      </c>
      <c r="E34"/>
      <c r="F34"/>
      <c r="G34"/>
      <c r="H34"/>
    </row>
    <row r="36" ht="12.75">
      <c r="A36" s="3" t="s">
        <v>212</v>
      </c>
    </row>
    <row r="37" ht="24.75">
      <c r="B37" s="143">
        <v>0.05</v>
      </c>
    </row>
    <row r="38" ht="12.75">
      <c r="B38" s="48"/>
    </row>
  </sheetData>
  <printOptions/>
  <pageMargins left="0.75" right="0.75" top="1" bottom="1" header="0.5" footer="0.5"/>
  <pageSetup orientation="portrait"/>
  <drawing r:id="rId3"/>
  <legacyDrawing r:id="rId2"/>
  <oleObjects>
    <oleObject progId="Equation.3" shapeId="3844536" r:id="rId1"/>
  </oleObjects>
</worksheet>
</file>

<file path=xl/worksheets/sheet20.xml><?xml version="1.0" encoding="utf-8"?>
<worksheet xmlns="http://schemas.openxmlformats.org/spreadsheetml/2006/main" xmlns:r="http://schemas.openxmlformats.org/officeDocument/2006/relationships">
  <dimension ref="A1:H67"/>
  <sheetViews>
    <sheetView workbookViewId="0" topLeftCell="A1">
      <selection activeCell="K34" sqref="K34"/>
    </sheetView>
  </sheetViews>
  <sheetFormatPr defaultColWidth="11.00390625" defaultRowHeight="12.75"/>
  <cols>
    <col min="1" max="1" width="10.875" style="52" customWidth="1"/>
    <col min="2" max="2" width="10.75390625" style="52" customWidth="1"/>
    <col min="3" max="4" width="14.625" style="52" customWidth="1"/>
    <col min="5" max="6" width="10.75390625" style="52" customWidth="1"/>
    <col min="7" max="7" width="21.875" style="52" customWidth="1"/>
    <col min="8" max="8" width="20.125" style="52" customWidth="1"/>
    <col min="9" max="16384" width="10.75390625" style="52" customWidth="1"/>
  </cols>
  <sheetData>
    <row r="1" ht="18">
      <c r="A1" s="80" t="s">
        <v>12</v>
      </c>
    </row>
    <row r="2" ht="18">
      <c r="A2" s="80"/>
    </row>
    <row r="3" ht="21" customHeight="1">
      <c r="A3" s="80" t="s">
        <v>189</v>
      </c>
    </row>
    <row r="4" s="53" customFormat="1" ht="18">
      <c r="A4" s="53" t="s">
        <v>190</v>
      </c>
    </row>
    <row r="5" s="53" customFormat="1" ht="18">
      <c r="A5" s="53" t="s">
        <v>174</v>
      </c>
    </row>
    <row r="6" ht="18"/>
    <row r="7" ht="18">
      <c r="A7" s="52" t="s">
        <v>13</v>
      </c>
    </row>
    <row r="8" ht="18">
      <c r="A8" s="52" t="s">
        <v>14</v>
      </c>
    </row>
    <row r="9" ht="18"/>
    <row r="10" ht="18">
      <c r="A10" s="52" t="s">
        <v>296</v>
      </c>
    </row>
    <row r="11" ht="18">
      <c r="A11" s="52" t="s">
        <v>297</v>
      </c>
    </row>
    <row r="12" ht="18"/>
    <row r="13" ht="18"/>
    <row r="14" ht="18"/>
    <row r="15" ht="18">
      <c r="A15" s="52" t="s">
        <v>298</v>
      </c>
    </row>
    <row r="16" spans="1:2" ht="18">
      <c r="A16" s="52">
        <v>1</v>
      </c>
      <c r="B16" s="52" t="s">
        <v>138</v>
      </c>
    </row>
    <row r="17" spans="1:2" ht="18">
      <c r="A17" s="52">
        <v>2</v>
      </c>
      <c r="B17" s="52" t="s">
        <v>104</v>
      </c>
    </row>
    <row r="19" ht="18">
      <c r="A19" s="52" t="s">
        <v>140</v>
      </c>
    </row>
    <row r="21" ht="18">
      <c r="A21" s="52" t="s">
        <v>105</v>
      </c>
    </row>
    <row r="22" ht="18">
      <c r="A22" s="52" t="s">
        <v>106</v>
      </c>
    </row>
    <row r="24" ht="18">
      <c r="A24" s="52" t="s">
        <v>214</v>
      </c>
    </row>
    <row r="25" ht="18">
      <c r="A25" s="52" t="s">
        <v>215</v>
      </c>
    </row>
    <row r="27" ht="18">
      <c r="A27" s="52" t="s">
        <v>75</v>
      </c>
    </row>
    <row r="29" spans="1:2" ht="18">
      <c r="A29" s="52">
        <v>1</v>
      </c>
      <c r="B29" s="52" t="s">
        <v>166</v>
      </c>
    </row>
    <row r="30" spans="1:2" ht="18">
      <c r="A30" s="52">
        <v>2</v>
      </c>
      <c r="B30" s="52" t="s">
        <v>167</v>
      </c>
    </row>
    <row r="31" spans="1:2" ht="18">
      <c r="A31" s="52">
        <v>3</v>
      </c>
      <c r="B31" s="52" t="s">
        <v>182</v>
      </c>
    </row>
    <row r="33" ht="18">
      <c r="A33" s="52" t="s">
        <v>231</v>
      </c>
    </row>
    <row r="35" ht="18">
      <c r="A35" s="52" t="s">
        <v>232</v>
      </c>
    </row>
    <row r="37" ht="18">
      <c r="A37" s="52" t="s">
        <v>233</v>
      </c>
    </row>
    <row r="38" ht="18">
      <c r="A38" s="52" t="s">
        <v>244</v>
      </c>
    </row>
    <row r="40" ht="18">
      <c r="A40" s="52" t="s">
        <v>251</v>
      </c>
    </row>
    <row r="41" ht="18">
      <c r="A41" s="52" t="s">
        <v>245</v>
      </c>
    </row>
    <row r="42" spans="1:8" ht="54">
      <c r="A42" s="98"/>
      <c r="B42" s="98" t="s">
        <v>246</v>
      </c>
      <c r="C42" s="98" t="s">
        <v>247</v>
      </c>
      <c r="D42" s="98" t="s">
        <v>248</v>
      </c>
      <c r="E42" s="98" t="s">
        <v>249</v>
      </c>
      <c r="F42" s="98" t="s">
        <v>249</v>
      </c>
      <c r="G42" s="98" t="s">
        <v>250</v>
      </c>
      <c r="H42" s="52" t="s">
        <v>83</v>
      </c>
    </row>
    <row r="43" spans="1:8" ht="18.75" thickBot="1">
      <c r="A43" s="52" t="s">
        <v>84</v>
      </c>
      <c r="B43" s="52" t="s">
        <v>85</v>
      </c>
      <c r="C43" s="52" t="s">
        <v>86</v>
      </c>
      <c r="D43" s="52" t="s">
        <v>87</v>
      </c>
      <c r="E43" s="52" t="s">
        <v>179</v>
      </c>
      <c r="F43" s="52" t="s">
        <v>88</v>
      </c>
      <c r="G43" s="52" t="s">
        <v>89</v>
      </c>
      <c r="H43" s="52" t="s">
        <v>90</v>
      </c>
    </row>
    <row r="44" spans="1:8" ht="19.5" thickBot="1" thickTop="1">
      <c r="A44" s="52">
        <f>0</f>
        <v>0</v>
      </c>
      <c r="B44" s="100">
        <v>0</v>
      </c>
      <c r="C44" s="101">
        <v>1000000</v>
      </c>
      <c r="D44" s="102">
        <f aca="true" t="shared" si="0" ref="D44:D64">B44-C44</f>
        <v>-1000000</v>
      </c>
      <c r="E44" s="103">
        <v>0.02</v>
      </c>
      <c r="F44" s="27">
        <f aca="true" t="shared" si="1" ref="F44:F64">(1+E44)^A44</f>
        <v>1</v>
      </c>
      <c r="G44" s="102">
        <f aca="true" t="shared" si="2" ref="G44:G64">D44/F44</f>
        <v>-1000000</v>
      </c>
      <c r="H44" s="99">
        <f>G44</f>
        <v>-1000000</v>
      </c>
    </row>
    <row r="45" spans="1:8" ht="18.75" thickTop="1">
      <c r="A45" s="52">
        <f>A44+1</f>
        <v>1</v>
      </c>
      <c r="B45" s="104">
        <v>100000</v>
      </c>
      <c r="C45" s="105">
        <v>100000</v>
      </c>
      <c r="D45" s="102">
        <f t="shared" si="0"/>
        <v>0</v>
      </c>
      <c r="E45" s="52">
        <f aca="true" t="shared" si="3" ref="E45:E64">E$44</f>
        <v>0.02</v>
      </c>
      <c r="F45" s="27">
        <f t="shared" si="1"/>
        <v>1.02</v>
      </c>
      <c r="G45" s="102">
        <f t="shared" si="2"/>
        <v>0</v>
      </c>
      <c r="H45" s="99">
        <f aca="true" t="shared" si="4" ref="H45:H64">G45+H44</f>
        <v>-1000000</v>
      </c>
    </row>
    <row r="46" spans="1:8" ht="18">
      <c r="A46" s="52">
        <f aca="true" t="shared" si="5" ref="A46:A61">A45+1</f>
        <v>2</v>
      </c>
      <c r="B46" s="104">
        <f>B45+10000</f>
        <v>110000</v>
      </c>
      <c r="C46" s="105">
        <v>100000</v>
      </c>
      <c r="D46" s="102">
        <f t="shared" si="0"/>
        <v>10000</v>
      </c>
      <c r="E46" s="52">
        <f t="shared" si="3"/>
        <v>0.02</v>
      </c>
      <c r="F46" s="27">
        <f t="shared" si="1"/>
        <v>1.0404</v>
      </c>
      <c r="G46" s="102">
        <f t="shared" si="2"/>
        <v>9611.687812379854</v>
      </c>
      <c r="H46" s="99">
        <f t="shared" si="4"/>
        <v>-990388.3121876201</v>
      </c>
    </row>
    <row r="47" spans="1:8" ht="18">
      <c r="A47" s="52">
        <f t="shared" si="5"/>
        <v>3</v>
      </c>
      <c r="B47" s="104">
        <f aca="true" t="shared" si="6" ref="B47:B62">B46+10000</f>
        <v>120000</v>
      </c>
      <c r="C47" s="105">
        <v>100000</v>
      </c>
      <c r="D47" s="102">
        <f t="shared" si="0"/>
        <v>20000</v>
      </c>
      <c r="E47" s="52">
        <f t="shared" si="3"/>
        <v>0.02</v>
      </c>
      <c r="F47" s="27">
        <f t="shared" si="1"/>
        <v>1.061208</v>
      </c>
      <c r="G47" s="102">
        <f t="shared" si="2"/>
        <v>18846.44669094089</v>
      </c>
      <c r="H47" s="99">
        <f t="shared" si="4"/>
        <v>-971541.8654966792</v>
      </c>
    </row>
    <row r="48" spans="1:8" ht="18">
      <c r="A48" s="52">
        <f t="shared" si="5"/>
        <v>4</v>
      </c>
      <c r="B48" s="104">
        <f t="shared" si="6"/>
        <v>130000</v>
      </c>
      <c r="C48" s="105">
        <v>100000</v>
      </c>
      <c r="D48" s="102">
        <f t="shared" si="0"/>
        <v>30000</v>
      </c>
      <c r="E48" s="52">
        <f t="shared" si="3"/>
        <v>0.02</v>
      </c>
      <c r="F48" s="27">
        <f t="shared" si="1"/>
        <v>1.08243216</v>
      </c>
      <c r="G48" s="102">
        <f t="shared" si="2"/>
        <v>27715.362780795425</v>
      </c>
      <c r="H48" s="99">
        <f t="shared" si="4"/>
        <v>-943826.5027158838</v>
      </c>
    </row>
    <row r="49" spans="1:8" ht="18">
      <c r="A49" s="52">
        <f t="shared" si="5"/>
        <v>5</v>
      </c>
      <c r="B49" s="104">
        <f t="shared" si="6"/>
        <v>140000</v>
      </c>
      <c r="C49" s="105">
        <v>100000</v>
      </c>
      <c r="D49" s="102">
        <f t="shared" si="0"/>
        <v>40000</v>
      </c>
      <c r="E49" s="52">
        <f t="shared" si="3"/>
        <v>0.02</v>
      </c>
      <c r="F49" s="27">
        <f t="shared" si="1"/>
        <v>1.1040808032</v>
      </c>
      <c r="G49" s="102">
        <f t="shared" si="2"/>
        <v>36229.23239319664</v>
      </c>
      <c r="H49" s="99">
        <f t="shared" si="4"/>
        <v>-907597.2703226871</v>
      </c>
    </row>
    <row r="50" spans="1:8" ht="18">
      <c r="A50" s="52">
        <f t="shared" si="5"/>
        <v>6</v>
      </c>
      <c r="B50" s="104">
        <f t="shared" si="6"/>
        <v>150000</v>
      </c>
      <c r="C50" s="105">
        <v>100000</v>
      </c>
      <c r="D50" s="102">
        <f t="shared" si="0"/>
        <v>50000</v>
      </c>
      <c r="E50" s="52">
        <f t="shared" si="3"/>
        <v>0.02</v>
      </c>
      <c r="F50" s="27">
        <f t="shared" si="1"/>
        <v>1.126162419264</v>
      </c>
      <c r="G50" s="102">
        <f t="shared" si="2"/>
        <v>44398.5691093096</v>
      </c>
      <c r="H50" s="99">
        <f t="shared" si="4"/>
        <v>-863198.7012133775</v>
      </c>
    </row>
    <row r="51" spans="1:8" ht="18">
      <c r="A51" s="52">
        <f t="shared" si="5"/>
        <v>7</v>
      </c>
      <c r="B51" s="104">
        <f t="shared" si="6"/>
        <v>160000</v>
      </c>
      <c r="C51" s="105">
        <v>100000</v>
      </c>
      <c r="D51" s="102">
        <f t="shared" si="0"/>
        <v>60000</v>
      </c>
      <c r="E51" s="52">
        <f t="shared" si="3"/>
        <v>0.02</v>
      </c>
      <c r="F51" s="27">
        <f t="shared" si="1"/>
        <v>1.1486856676492798</v>
      </c>
      <c r="G51" s="102">
        <f t="shared" si="2"/>
        <v>52233.61071683483</v>
      </c>
      <c r="H51" s="99">
        <f t="shared" si="4"/>
        <v>-810965.0904965427</v>
      </c>
    </row>
    <row r="52" spans="1:8" ht="18">
      <c r="A52" s="52">
        <f t="shared" si="5"/>
        <v>8</v>
      </c>
      <c r="B52" s="104">
        <f t="shared" si="6"/>
        <v>170000</v>
      </c>
      <c r="C52" s="105">
        <v>100000</v>
      </c>
      <c r="D52" s="102">
        <f t="shared" si="0"/>
        <v>70000</v>
      </c>
      <c r="E52" s="52">
        <f t="shared" si="3"/>
        <v>0.02</v>
      </c>
      <c r="F52" s="27">
        <f t="shared" si="1"/>
        <v>1.1716593810022655</v>
      </c>
      <c r="G52" s="102">
        <f t="shared" si="2"/>
        <v>59744.32598330781</v>
      </c>
      <c r="H52" s="99">
        <f t="shared" si="4"/>
        <v>-751220.764513235</v>
      </c>
    </row>
    <row r="53" spans="1:8" ht="18">
      <c r="A53" s="52">
        <f t="shared" si="5"/>
        <v>9</v>
      </c>
      <c r="B53" s="104">
        <f t="shared" si="6"/>
        <v>180000</v>
      </c>
      <c r="C53" s="105">
        <v>100000</v>
      </c>
      <c r="D53" s="102">
        <f t="shared" si="0"/>
        <v>80000</v>
      </c>
      <c r="E53" s="52">
        <f t="shared" si="3"/>
        <v>0.02</v>
      </c>
      <c r="F53" s="27">
        <f t="shared" si="1"/>
        <v>1.1950925686223108</v>
      </c>
      <c r="G53" s="102">
        <f t="shared" si="2"/>
        <v>66940.42126981268</v>
      </c>
      <c r="H53" s="99">
        <f t="shared" si="4"/>
        <v>-684280.3432434222</v>
      </c>
    </row>
    <row r="54" spans="1:8" ht="18">
      <c r="A54" s="52">
        <f t="shared" si="5"/>
        <v>10</v>
      </c>
      <c r="B54" s="104">
        <f t="shared" si="6"/>
        <v>190000</v>
      </c>
      <c r="C54" s="105">
        <v>100000</v>
      </c>
      <c r="D54" s="102">
        <f t="shared" si="0"/>
        <v>90000</v>
      </c>
      <c r="E54" s="52">
        <f t="shared" si="3"/>
        <v>0.02</v>
      </c>
      <c r="F54" s="27">
        <f t="shared" si="1"/>
        <v>1.218994419994757</v>
      </c>
      <c r="G54" s="102">
        <f t="shared" si="2"/>
        <v>73831.34698876398</v>
      </c>
      <c r="H54" s="99">
        <f t="shared" si="4"/>
        <v>-610448.9962546582</v>
      </c>
    </row>
    <row r="55" spans="1:8" ht="18">
      <c r="A55" s="52">
        <f t="shared" si="5"/>
        <v>11</v>
      </c>
      <c r="B55" s="104">
        <f t="shared" si="6"/>
        <v>200000</v>
      </c>
      <c r="C55" s="105">
        <v>100000</v>
      </c>
      <c r="D55" s="102">
        <f t="shared" si="0"/>
        <v>100000</v>
      </c>
      <c r="E55" s="52">
        <f t="shared" si="3"/>
        <v>0.02</v>
      </c>
      <c r="F55" s="27">
        <f t="shared" si="1"/>
        <v>1.243374308394652</v>
      </c>
      <c r="G55" s="102">
        <f t="shared" si="2"/>
        <v>80426.30390932897</v>
      </c>
      <c r="H55" s="99">
        <f t="shared" si="4"/>
        <v>-530022.6923453292</v>
      </c>
    </row>
    <row r="56" spans="1:8" ht="18">
      <c r="A56" s="52">
        <f t="shared" si="5"/>
        <v>12</v>
      </c>
      <c r="B56" s="104">
        <f t="shared" si="6"/>
        <v>210000</v>
      </c>
      <c r="C56" s="105">
        <v>100000</v>
      </c>
      <c r="D56" s="102">
        <f t="shared" si="0"/>
        <v>110000</v>
      </c>
      <c r="E56" s="52">
        <f t="shared" si="3"/>
        <v>0.02</v>
      </c>
      <c r="F56" s="27">
        <f t="shared" si="1"/>
        <v>1.2682417945625453</v>
      </c>
      <c r="G56" s="102">
        <f t="shared" si="2"/>
        <v>86734.2493139822</v>
      </c>
      <c r="H56" s="99">
        <f t="shared" si="4"/>
        <v>-443288.443031347</v>
      </c>
    </row>
    <row r="57" spans="1:8" ht="18">
      <c r="A57" s="52">
        <f t="shared" si="5"/>
        <v>13</v>
      </c>
      <c r="B57" s="104">
        <f t="shared" si="6"/>
        <v>220000</v>
      </c>
      <c r="C57" s="105">
        <v>100000</v>
      </c>
      <c r="D57" s="102">
        <f t="shared" si="0"/>
        <v>120000</v>
      </c>
      <c r="E57" s="52">
        <f t="shared" si="3"/>
        <v>0.02</v>
      </c>
      <c r="F57" s="27">
        <f t="shared" si="1"/>
        <v>1.293606630453796</v>
      </c>
      <c r="G57" s="102">
        <f t="shared" si="2"/>
        <v>92763.90300960664</v>
      </c>
      <c r="H57" s="99">
        <f t="shared" si="4"/>
        <v>-350524.54002174037</v>
      </c>
    </row>
    <row r="58" spans="1:8" ht="18">
      <c r="A58" s="52">
        <f t="shared" si="5"/>
        <v>14</v>
      </c>
      <c r="B58" s="104">
        <f t="shared" si="6"/>
        <v>230000</v>
      </c>
      <c r="C58" s="105">
        <v>100000</v>
      </c>
      <c r="D58" s="102">
        <f t="shared" si="0"/>
        <v>130000</v>
      </c>
      <c r="E58" s="52">
        <f t="shared" si="3"/>
        <v>0.02</v>
      </c>
      <c r="F58" s="27">
        <f t="shared" si="1"/>
        <v>1.3194787630628722</v>
      </c>
      <c r="G58" s="102">
        <f t="shared" si="2"/>
        <v>98523.75319647763</v>
      </c>
      <c r="H58" s="99">
        <f t="shared" si="4"/>
        <v>-252000.78682526274</v>
      </c>
    </row>
    <row r="59" spans="1:8" ht="18">
      <c r="A59" s="52">
        <f t="shared" si="5"/>
        <v>15</v>
      </c>
      <c r="B59" s="104">
        <f t="shared" si="6"/>
        <v>240000</v>
      </c>
      <c r="C59" s="105">
        <v>100000</v>
      </c>
      <c r="D59" s="102">
        <f t="shared" si="0"/>
        <v>140000</v>
      </c>
      <c r="E59" s="52">
        <f t="shared" si="3"/>
        <v>0.02</v>
      </c>
      <c r="F59" s="27">
        <f t="shared" si="1"/>
        <v>1.3458683383241292</v>
      </c>
      <c r="G59" s="102">
        <f t="shared" si="2"/>
        <v>104022.0621983927</v>
      </c>
      <c r="H59" s="99">
        <f t="shared" si="4"/>
        <v>-147978.72462687004</v>
      </c>
    </row>
    <row r="60" spans="1:8" ht="18">
      <c r="A60" s="52">
        <f t="shared" si="5"/>
        <v>16</v>
      </c>
      <c r="B60" s="104">
        <f t="shared" si="6"/>
        <v>250000</v>
      </c>
      <c r="C60" s="105">
        <v>100000</v>
      </c>
      <c r="D60" s="102">
        <f t="shared" si="0"/>
        <v>150000</v>
      </c>
      <c r="E60" s="52">
        <f t="shared" si="3"/>
        <v>0.02</v>
      </c>
      <c r="F60" s="27">
        <f t="shared" si="1"/>
        <v>1.372785705090612</v>
      </c>
      <c r="G60" s="102">
        <f t="shared" si="2"/>
        <v>109266.87205713517</v>
      </c>
      <c r="H60" s="99">
        <f t="shared" si="4"/>
        <v>-38711.85256973487</v>
      </c>
    </row>
    <row r="61" spans="1:8" ht="18">
      <c r="A61" s="52">
        <f t="shared" si="5"/>
        <v>17</v>
      </c>
      <c r="B61" s="104">
        <f t="shared" si="6"/>
        <v>260000</v>
      </c>
      <c r="C61" s="105">
        <v>100000</v>
      </c>
      <c r="D61" s="102">
        <f t="shared" si="0"/>
        <v>160000</v>
      </c>
      <c r="E61" s="52">
        <f t="shared" si="3"/>
        <v>0.02</v>
      </c>
      <c r="F61" s="27">
        <f t="shared" si="1"/>
        <v>1.4002414191924244</v>
      </c>
      <c r="G61" s="102">
        <f t="shared" si="2"/>
        <v>114266.00999438971</v>
      </c>
      <c r="H61" s="99">
        <f t="shared" si="4"/>
        <v>75554.15742465484</v>
      </c>
    </row>
    <row r="62" spans="1:8" ht="18">
      <c r="A62" s="52">
        <f>A61+1</f>
        <v>18</v>
      </c>
      <c r="B62" s="104">
        <f t="shared" si="6"/>
        <v>270000</v>
      </c>
      <c r="C62" s="105">
        <v>100000</v>
      </c>
      <c r="D62" s="102">
        <f t="shared" si="0"/>
        <v>170000</v>
      </c>
      <c r="E62" s="52">
        <f t="shared" si="3"/>
        <v>0.02</v>
      </c>
      <c r="F62" s="27">
        <f t="shared" si="1"/>
        <v>1.4282462475762727</v>
      </c>
      <c r="G62" s="102">
        <f t="shared" si="2"/>
        <v>119027.09374415597</v>
      </c>
      <c r="H62" s="99">
        <f t="shared" si="4"/>
        <v>194581.25116881082</v>
      </c>
    </row>
    <row r="63" spans="1:8" ht="18">
      <c r="A63" s="52">
        <f>A62+1</f>
        <v>19</v>
      </c>
      <c r="B63" s="104">
        <f>B62+10000</f>
        <v>280000</v>
      </c>
      <c r="C63" s="105">
        <v>100000</v>
      </c>
      <c r="D63" s="102">
        <f t="shared" si="0"/>
        <v>180000</v>
      </c>
      <c r="E63" s="52">
        <f t="shared" si="3"/>
        <v>0.02</v>
      </c>
      <c r="F63" s="27">
        <f t="shared" si="1"/>
        <v>1.4568111725277981</v>
      </c>
      <c r="G63" s="102">
        <f t="shared" si="2"/>
        <v>123557.53675863941</v>
      </c>
      <c r="H63" s="99">
        <f t="shared" si="4"/>
        <v>318138.78792745026</v>
      </c>
    </row>
    <row r="64" spans="1:8" ht="18">
      <c r="A64" s="52">
        <f>A63+1</f>
        <v>20</v>
      </c>
      <c r="B64" s="104">
        <f>B63+10000</f>
        <v>290000</v>
      </c>
      <c r="C64" s="105">
        <v>100000</v>
      </c>
      <c r="D64" s="102">
        <f t="shared" si="0"/>
        <v>190000</v>
      </c>
      <c r="E64" s="52">
        <f t="shared" si="3"/>
        <v>0.02</v>
      </c>
      <c r="F64" s="27">
        <f t="shared" si="1"/>
        <v>1.4859473959783542</v>
      </c>
      <c r="G64" s="102">
        <f t="shared" si="2"/>
        <v>127864.55329053097</v>
      </c>
      <c r="H64" s="99">
        <f t="shared" si="4"/>
        <v>446003.34121798124</v>
      </c>
    </row>
    <row r="66" ht="18">
      <c r="A66" s="52" t="s">
        <v>91</v>
      </c>
    </row>
    <row r="67" ht="18">
      <c r="A67" s="52" t="s">
        <v>92</v>
      </c>
    </row>
  </sheetData>
  <printOptions gridLines="1"/>
  <pageMargins left="0.75" right="0.75" top="1" bottom="1" header="0.5" footer="0.5"/>
  <pageSetup orientation="portrait"/>
  <headerFooter alignWithMargins="0">
    <oddHeader>&amp;C&amp;A</oddHeader>
    <oddFooter>&amp;CPage &amp;P</oddFooter>
  </headerFooter>
  <drawing r:id="rId4"/>
  <legacyDrawing r:id="rId3"/>
  <oleObjects>
    <oleObject progId="Equation.2" shapeId="306512" r:id="rId1"/>
    <oleObject progId="Equation.2" shapeId="323388" r:id="rId2"/>
  </oleObjects>
</worksheet>
</file>

<file path=xl/worksheets/sheet21.xml><?xml version="1.0" encoding="utf-8"?>
<worksheet xmlns="http://schemas.openxmlformats.org/spreadsheetml/2006/main" xmlns:r="http://schemas.openxmlformats.org/officeDocument/2006/relationships">
  <dimension ref="A1:E30"/>
  <sheetViews>
    <sheetView workbookViewId="0" topLeftCell="A1">
      <selection activeCell="A2" sqref="A2"/>
    </sheetView>
  </sheetViews>
  <sheetFormatPr defaultColWidth="9.25390625" defaultRowHeight="12.75"/>
  <cols>
    <col min="1" max="1" width="9.25390625" style="236" customWidth="1"/>
    <col min="2" max="2" width="10.75390625" style="236" bestFit="1" customWidth="1"/>
    <col min="3" max="3" width="9.25390625" style="236" customWidth="1"/>
    <col min="4" max="4" width="14.125" style="236" customWidth="1"/>
    <col min="5" max="5" width="9.625" style="236" bestFit="1" customWidth="1"/>
    <col min="6" max="16384" width="9.25390625" style="236" customWidth="1"/>
  </cols>
  <sheetData>
    <row r="1" spans="1:5" ht="20.25">
      <c r="A1" s="254" t="s">
        <v>117</v>
      </c>
      <c r="B1" s="246"/>
      <c r="C1" s="246"/>
      <c r="D1" s="246"/>
      <c r="E1" s="247"/>
    </row>
    <row r="2" spans="1:5" ht="20.25">
      <c r="A2" s="255">
        <f>(2/(C30*(C5^2)))*E29-(C5+1)/C5</f>
        <v>0.3862500000000002</v>
      </c>
      <c r="B2" s="248"/>
      <c r="C2" s="249"/>
      <c r="D2" s="249"/>
      <c r="E2" s="250"/>
    </row>
    <row r="3" spans="1:5" s="237" customFormat="1" ht="15">
      <c r="A3" s="251" t="s">
        <v>49</v>
      </c>
      <c r="B3" s="252"/>
      <c r="C3" s="252"/>
      <c r="D3" s="252"/>
      <c r="E3" s="253"/>
    </row>
    <row r="4" ht="15"/>
    <row r="5" spans="1:3" ht="15">
      <c r="A5" s="236" t="s">
        <v>10</v>
      </c>
      <c r="C5" s="236">
        <f>COUNT(A9:A43)</f>
        <v>20</v>
      </c>
    </row>
    <row r="6" ht="15"/>
    <row r="7" spans="1:5" s="235" customFormat="1" ht="15.75">
      <c r="A7" s="235" t="s">
        <v>50</v>
      </c>
      <c r="B7" s="235" t="s">
        <v>51</v>
      </c>
      <c r="C7" s="235" t="s">
        <v>52</v>
      </c>
      <c r="D7" s="235" t="s">
        <v>52</v>
      </c>
      <c r="E7" s="235" t="s">
        <v>52</v>
      </c>
    </row>
    <row r="8" spans="1:5" s="235" customFormat="1" ht="15.75">
      <c r="A8" s="238" t="s">
        <v>53</v>
      </c>
      <c r="B8" s="238" t="s">
        <v>54</v>
      </c>
      <c r="C8" s="238" t="s">
        <v>55</v>
      </c>
      <c r="D8" s="238" t="s">
        <v>56</v>
      </c>
      <c r="E8" s="238" t="s">
        <v>57</v>
      </c>
    </row>
    <row r="9" spans="1:5" s="235" customFormat="1" ht="15.75">
      <c r="A9" s="235">
        <v>1</v>
      </c>
      <c r="B9" s="239">
        <v>1000</v>
      </c>
      <c r="C9" s="240">
        <f aca="true" t="shared" si="0" ref="C9:C28">B9/B$29</f>
        <v>0.003125</v>
      </c>
      <c r="D9" s="240">
        <f>C9</f>
        <v>0.003125</v>
      </c>
      <c r="E9" s="241">
        <f aca="true" t="shared" si="1" ref="E9:E28">A9*C9</f>
        <v>0.003125</v>
      </c>
    </row>
    <row r="10" spans="1:5" s="235" customFormat="1" ht="15.75">
      <c r="A10" s="235">
        <f aca="true" t="shared" si="2" ref="A10:A28">A9+1</f>
        <v>2</v>
      </c>
      <c r="B10" s="242">
        <v>3000</v>
      </c>
      <c r="C10" s="240">
        <f t="shared" si="0"/>
        <v>0.009375</v>
      </c>
      <c r="D10" s="240">
        <f aca="true" t="shared" si="3" ref="D10:D28">C10+D9</f>
        <v>0.0125</v>
      </c>
      <c r="E10" s="241">
        <f t="shared" si="1"/>
        <v>0.01875</v>
      </c>
    </row>
    <row r="11" spans="1:5" s="235" customFormat="1" ht="15.75">
      <c r="A11" s="235">
        <f t="shared" si="2"/>
        <v>3</v>
      </c>
      <c r="B11" s="242">
        <v>4000</v>
      </c>
      <c r="C11" s="240">
        <f t="shared" si="0"/>
        <v>0.0125</v>
      </c>
      <c r="D11" s="240">
        <f t="shared" si="3"/>
        <v>0.025</v>
      </c>
      <c r="E11" s="241">
        <f t="shared" si="1"/>
        <v>0.037500000000000006</v>
      </c>
    </row>
    <row r="12" spans="1:5" s="235" customFormat="1" ht="15.75">
      <c r="A12" s="235">
        <f t="shared" si="2"/>
        <v>4</v>
      </c>
      <c r="B12" s="242">
        <v>5000</v>
      </c>
      <c r="C12" s="240">
        <f t="shared" si="0"/>
        <v>0.015625</v>
      </c>
      <c r="D12" s="240">
        <f t="shared" si="3"/>
        <v>0.040625</v>
      </c>
      <c r="E12" s="241">
        <f t="shared" si="1"/>
        <v>0.0625</v>
      </c>
    </row>
    <row r="13" spans="1:5" s="235" customFormat="1" ht="15.75">
      <c r="A13" s="235">
        <f t="shared" si="2"/>
        <v>5</v>
      </c>
      <c r="B13" s="242">
        <v>6000</v>
      </c>
      <c r="C13" s="240">
        <f t="shared" si="0"/>
        <v>0.01875</v>
      </c>
      <c r="D13" s="240">
        <f t="shared" si="3"/>
        <v>0.059375</v>
      </c>
      <c r="E13" s="241">
        <f t="shared" si="1"/>
        <v>0.09375</v>
      </c>
    </row>
    <row r="14" spans="1:5" s="235" customFormat="1" ht="15.75">
      <c r="A14" s="235">
        <f t="shared" si="2"/>
        <v>6</v>
      </c>
      <c r="B14" s="242">
        <v>8000</v>
      </c>
      <c r="C14" s="240">
        <f t="shared" si="0"/>
        <v>0.025</v>
      </c>
      <c r="D14" s="240">
        <f t="shared" si="3"/>
        <v>0.084375</v>
      </c>
      <c r="E14" s="241">
        <f t="shared" si="1"/>
        <v>0.15000000000000002</v>
      </c>
    </row>
    <row r="15" spans="1:5" s="235" customFormat="1" ht="15.75">
      <c r="A15" s="235">
        <f t="shared" si="2"/>
        <v>7</v>
      </c>
      <c r="B15" s="242">
        <v>8000</v>
      </c>
      <c r="C15" s="240">
        <f t="shared" si="0"/>
        <v>0.025</v>
      </c>
      <c r="D15" s="240">
        <f t="shared" si="3"/>
        <v>0.109375</v>
      </c>
      <c r="E15" s="241">
        <f t="shared" si="1"/>
        <v>0.17500000000000002</v>
      </c>
    </row>
    <row r="16" spans="1:5" s="235" customFormat="1" ht="15.75">
      <c r="A16" s="235">
        <f t="shared" si="2"/>
        <v>8</v>
      </c>
      <c r="B16" s="242">
        <v>9000</v>
      </c>
      <c r="C16" s="240">
        <f t="shared" si="0"/>
        <v>0.028125</v>
      </c>
      <c r="D16" s="240">
        <f t="shared" si="3"/>
        <v>0.1375</v>
      </c>
      <c r="E16" s="241">
        <f t="shared" si="1"/>
        <v>0.225</v>
      </c>
    </row>
    <row r="17" spans="1:5" s="235" customFormat="1" ht="15.75">
      <c r="A17" s="235">
        <f t="shared" si="2"/>
        <v>9</v>
      </c>
      <c r="B17" s="242">
        <v>11000</v>
      </c>
      <c r="C17" s="240">
        <f t="shared" si="0"/>
        <v>0.034375</v>
      </c>
      <c r="D17" s="240">
        <f t="shared" si="3"/>
        <v>0.171875</v>
      </c>
      <c r="E17" s="241">
        <f t="shared" si="1"/>
        <v>0.309375</v>
      </c>
    </row>
    <row r="18" spans="1:5" s="235" customFormat="1" ht="15.75">
      <c r="A18" s="235">
        <f t="shared" si="2"/>
        <v>10</v>
      </c>
      <c r="B18" s="242">
        <v>12000</v>
      </c>
      <c r="C18" s="240">
        <f t="shared" si="0"/>
        <v>0.0375</v>
      </c>
      <c r="D18" s="240">
        <f t="shared" si="3"/>
        <v>0.209375</v>
      </c>
      <c r="E18" s="241">
        <f t="shared" si="1"/>
        <v>0.375</v>
      </c>
    </row>
    <row r="19" spans="1:5" s="235" customFormat="1" ht="15.75">
      <c r="A19" s="235">
        <f t="shared" si="2"/>
        <v>11</v>
      </c>
      <c r="B19" s="242">
        <v>14000</v>
      </c>
      <c r="C19" s="240">
        <f t="shared" si="0"/>
        <v>0.04375</v>
      </c>
      <c r="D19" s="240">
        <f t="shared" si="3"/>
        <v>0.253125</v>
      </c>
      <c r="E19" s="241">
        <f t="shared" si="1"/>
        <v>0.48124999999999996</v>
      </c>
    </row>
    <row r="20" spans="1:5" s="235" customFormat="1" ht="15.75">
      <c r="A20" s="235">
        <f t="shared" si="2"/>
        <v>12</v>
      </c>
      <c r="B20" s="242">
        <v>17000</v>
      </c>
      <c r="C20" s="240">
        <f t="shared" si="0"/>
        <v>0.053125</v>
      </c>
      <c r="D20" s="240">
        <f t="shared" si="3"/>
        <v>0.30624999999999997</v>
      </c>
      <c r="E20" s="241">
        <f t="shared" si="1"/>
        <v>0.6375</v>
      </c>
    </row>
    <row r="21" spans="1:5" s="235" customFormat="1" ht="15.75">
      <c r="A21" s="235">
        <f t="shared" si="2"/>
        <v>13</v>
      </c>
      <c r="B21" s="242">
        <v>19000</v>
      </c>
      <c r="C21" s="240">
        <f t="shared" si="0"/>
        <v>0.059375</v>
      </c>
      <c r="D21" s="240">
        <f t="shared" si="3"/>
        <v>0.365625</v>
      </c>
      <c r="E21" s="241">
        <f t="shared" si="1"/>
        <v>0.771875</v>
      </c>
    </row>
    <row r="22" spans="1:5" s="235" customFormat="1" ht="15.75">
      <c r="A22" s="235">
        <f t="shared" si="2"/>
        <v>14</v>
      </c>
      <c r="B22" s="242">
        <v>21000</v>
      </c>
      <c r="C22" s="240">
        <f t="shared" si="0"/>
        <v>0.065625</v>
      </c>
      <c r="D22" s="240">
        <f t="shared" si="3"/>
        <v>0.43124999999999997</v>
      </c>
      <c r="E22" s="241">
        <f t="shared" si="1"/>
        <v>0.9187500000000001</v>
      </c>
    </row>
    <row r="23" spans="1:5" s="235" customFormat="1" ht="15.75">
      <c r="A23" s="235">
        <f t="shared" si="2"/>
        <v>15</v>
      </c>
      <c r="B23" s="242">
        <v>23000</v>
      </c>
      <c r="C23" s="240">
        <f t="shared" si="0"/>
        <v>0.071875</v>
      </c>
      <c r="D23" s="240">
        <f t="shared" si="3"/>
        <v>0.5031249999999999</v>
      </c>
      <c r="E23" s="241">
        <f t="shared" si="1"/>
        <v>1.078125</v>
      </c>
    </row>
    <row r="24" spans="1:5" s="235" customFormat="1" ht="15.75">
      <c r="A24" s="235">
        <f t="shared" si="2"/>
        <v>16</v>
      </c>
      <c r="B24" s="242">
        <v>27000</v>
      </c>
      <c r="C24" s="240">
        <f t="shared" si="0"/>
        <v>0.084375</v>
      </c>
      <c r="D24" s="240">
        <f t="shared" si="3"/>
        <v>0.5874999999999999</v>
      </c>
      <c r="E24" s="241">
        <f t="shared" si="1"/>
        <v>1.35</v>
      </c>
    </row>
    <row r="25" spans="1:5" s="235" customFormat="1" ht="15.75">
      <c r="A25" s="235">
        <f t="shared" si="2"/>
        <v>17</v>
      </c>
      <c r="B25" s="242">
        <v>29000</v>
      </c>
      <c r="C25" s="240">
        <f t="shared" si="0"/>
        <v>0.090625</v>
      </c>
      <c r="D25" s="240">
        <f t="shared" si="3"/>
        <v>0.6781249999999999</v>
      </c>
      <c r="E25" s="241">
        <f t="shared" si="1"/>
        <v>1.540625</v>
      </c>
    </row>
    <row r="26" spans="1:5" s="235" customFormat="1" ht="15.75">
      <c r="A26" s="235">
        <f t="shared" si="2"/>
        <v>18</v>
      </c>
      <c r="B26" s="242">
        <v>32000</v>
      </c>
      <c r="C26" s="240">
        <f t="shared" si="0"/>
        <v>0.1</v>
      </c>
      <c r="D26" s="240">
        <f t="shared" si="3"/>
        <v>0.7781249999999998</v>
      </c>
      <c r="E26" s="241">
        <f t="shared" si="1"/>
        <v>1.8</v>
      </c>
    </row>
    <row r="27" spans="1:5" s="235" customFormat="1" ht="15.75">
      <c r="A27" s="235">
        <f t="shared" si="2"/>
        <v>19</v>
      </c>
      <c r="B27" s="242">
        <v>33000</v>
      </c>
      <c r="C27" s="240">
        <f t="shared" si="0"/>
        <v>0.103125</v>
      </c>
      <c r="D27" s="240">
        <f t="shared" si="3"/>
        <v>0.8812499999999999</v>
      </c>
      <c r="E27" s="241">
        <f t="shared" si="1"/>
        <v>1.9593749999999999</v>
      </c>
    </row>
    <row r="28" spans="1:5" s="235" customFormat="1" ht="15.75">
      <c r="A28" s="235">
        <f t="shared" si="2"/>
        <v>20</v>
      </c>
      <c r="B28" s="243">
        <v>38000</v>
      </c>
      <c r="C28" s="240">
        <f t="shared" si="0"/>
        <v>0.11875</v>
      </c>
      <c r="D28" s="240">
        <f t="shared" si="3"/>
        <v>0.9999999999999999</v>
      </c>
      <c r="E28" s="241">
        <f t="shared" si="1"/>
        <v>2.375</v>
      </c>
    </row>
    <row r="29" spans="1:5" s="244" customFormat="1" ht="15.75">
      <c r="A29" s="244" t="s">
        <v>58</v>
      </c>
      <c r="B29" s="245">
        <f>SUM(B9:B28)</f>
        <v>320000</v>
      </c>
      <c r="C29" s="235">
        <f>SUM(C9:C28)</f>
        <v>0.9999999999999999</v>
      </c>
      <c r="D29" s="235"/>
      <c r="E29" s="241">
        <f>SUM(E9:E28)</f>
        <v>14.3625</v>
      </c>
    </row>
    <row r="30" spans="1:3" s="244" customFormat="1" ht="15.75">
      <c r="A30" s="244" t="s">
        <v>59</v>
      </c>
      <c r="C30" s="244">
        <f>AVERAGE(C9:C28)</f>
        <v>0.049999999999999996</v>
      </c>
    </row>
    <row r="35" ht="15"/>
  </sheetData>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H39"/>
  <sheetViews>
    <sheetView workbookViewId="0" topLeftCell="A1">
      <selection activeCell="B35" sqref="B35"/>
    </sheetView>
  </sheetViews>
  <sheetFormatPr defaultColWidth="11.00390625" defaultRowHeight="12.75"/>
  <cols>
    <col min="1" max="1" width="11.125" style="3" customWidth="1"/>
    <col min="2" max="2" width="14.125" style="3" bestFit="1" customWidth="1"/>
    <col min="6" max="6" width="17.25390625" style="0" customWidth="1"/>
    <col min="7" max="7" width="17.75390625" style="0" customWidth="1"/>
    <col min="8" max="8" width="18.875" style="0" bestFit="1" customWidth="1"/>
  </cols>
  <sheetData>
    <row r="1" spans="1:2" ht="24.75">
      <c r="A1" s="29" t="s">
        <v>151</v>
      </c>
      <c r="B1" s="81"/>
    </row>
    <row r="2" spans="1:2" ht="18.75">
      <c r="A2" s="53" t="s">
        <v>283</v>
      </c>
      <c r="B2" s="81"/>
    </row>
    <row r="3" ht="12.75">
      <c r="A3" s="3" t="s">
        <v>141</v>
      </c>
    </row>
    <row r="4" spans="1:2" s="125" customFormat="1" ht="12.75">
      <c r="A4" s="123" t="s">
        <v>303</v>
      </c>
      <c r="B4" s="123"/>
    </row>
    <row r="5" ht="12.75">
      <c r="A5" s="3" t="s">
        <v>142</v>
      </c>
    </row>
    <row r="6" ht="12.75">
      <c r="A6" s="3" t="s">
        <v>143</v>
      </c>
    </row>
    <row r="7" ht="12.75">
      <c r="A7" s="3" t="s">
        <v>144</v>
      </c>
    </row>
    <row r="8" ht="12.75">
      <c r="A8" s="3" t="s">
        <v>145</v>
      </c>
    </row>
    <row r="9" ht="12.75">
      <c r="A9" s="3" t="s">
        <v>146</v>
      </c>
    </row>
    <row r="10" ht="12.75"/>
    <row r="11" ht="12.75"/>
    <row r="12" ht="12.75"/>
    <row r="13" spans="1:2" ht="23.25">
      <c r="A13" s="18" t="s">
        <v>149</v>
      </c>
      <c r="B13" s="140">
        <v>42000</v>
      </c>
    </row>
    <row r="14" spans="1:2" ht="23.25">
      <c r="A14" s="18" t="s">
        <v>150</v>
      </c>
      <c r="B14" s="141">
        <v>5000</v>
      </c>
    </row>
    <row r="15" spans="1:3" ht="24.75">
      <c r="A15" s="18" t="s">
        <v>10</v>
      </c>
      <c r="B15" s="138">
        <v>384</v>
      </c>
      <c r="C15" s="130"/>
    </row>
    <row r="16" spans="1:8" ht="24.75">
      <c r="A16" s="18"/>
      <c r="B16" s="142"/>
      <c r="C16" s="130"/>
      <c r="E16" s="29" t="s">
        <v>284</v>
      </c>
      <c r="F16" s="29"/>
      <c r="G16" s="29"/>
      <c r="H16" s="29"/>
    </row>
    <row r="17" spans="1:8" ht="24.75">
      <c r="A17" s="123" t="s">
        <v>84</v>
      </c>
      <c r="B17" s="124">
        <f>TINV(B20,B15-1)</f>
        <v>1.9661771170895856</v>
      </c>
      <c r="C17" s="130"/>
      <c r="E17" s="29" t="s">
        <v>285</v>
      </c>
      <c r="F17" s="126">
        <f>B13</f>
        <v>42000</v>
      </c>
      <c r="G17" s="29" t="s">
        <v>286</v>
      </c>
      <c r="H17" s="127">
        <f>B17*B14/SQRT(B15)</f>
        <v>501.68027925061875</v>
      </c>
    </row>
    <row r="18" ht="12.75">
      <c r="C18" s="130"/>
    </row>
    <row r="19" spans="1:8" ht="24.75">
      <c r="A19" s="3" t="s">
        <v>212</v>
      </c>
      <c r="C19" s="130"/>
      <c r="E19" s="128" t="s">
        <v>210</v>
      </c>
      <c r="F19" s="128"/>
      <c r="G19" s="125"/>
      <c r="H19" s="129">
        <f>F17-H17</f>
        <v>41498.31972074938</v>
      </c>
    </row>
    <row r="20" spans="2:8" ht="24.75">
      <c r="B20" s="143">
        <v>0.05</v>
      </c>
      <c r="C20" s="130"/>
      <c r="E20" s="128" t="s">
        <v>211</v>
      </c>
      <c r="F20" s="128"/>
      <c r="G20" s="125"/>
      <c r="H20" s="129">
        <f>F17+H17</f>
        <v>42501.68027925062</v>
      </c>
    </row>
    <row r="21" spans="1:8" ht="24.75">
      <c r="A21" s="9"/>
      <c r="B21" s="119"/>
      <c r="C21" s="130"/>
      <c r="E21" s="18" t="s">
        <v>213</v>
      </c>
      <c r="F21" s="43"/>
      <c r="G21" s="43"/>
      <c r="H21" s="131">
        <f>H20-H19</f>
        <v>1003.360558501241</v>
      </c>
    </row>
    <row r="22" spans="1:3" ht="12.75">
      <c r="A22" s="9"/>
      <c r="B22" s="119"/>
      <c r="C22" s="130"/>
    </row>
    <row r="23" spans="1:3" ht="12.75">
      <c r="A23" s="9"/>
      <c r="B23" s="119"/>
      <c r="C23" s="130"/>
    </row>
    <row r="24" spans="1:3" ht="12.75">
      <c r="A24" s="9"/>
      <c r="B24" s="119"/>
      <c r="C24" s="130"/>
    </row>
    <row r="25" spans="1:3" ht="12.75">
      <c r="A25" s="9"/>
      <c r="B25" s="119"/>
      <c r="C25" s="130"/>
    </row>
    <row r="26" spans="1:3" ht="12.75">
      <c r="A26" s="9"/>
      <c r="B26" s="119"/>
      <c r="C26" s="130"/>
    </row>
    <row r="27" spans="1:3" ht="12.75">
      <c r="A27" s="9"/>
      <c r="B27" s="119"/>
      <c r="C27" s="130"/>
    </row>
    <row r="28" spans="1:8" ht="12.75">
      <c r="A28" s="9"/>
      <c r="B28" s="119"/>
      <c r="C28" s="130"/>
      <c r="E28" s="43"/>
      <c r="F28" s="43"/>
      <c r="G28" s="43"/>
      <c r="H28" s="43"/>
    </row>
    <row r="29" spans="1:8" ht="12.75">
      <c r="A29" s="9"/>
      <c r="B29" s="119"/>
      <c r="C29" s="130"/>
      <c r="E29" s="43"/>
      <c r="F29" s="43"/>
      <c r="G29" s="43"/>
      <c r="H29" s="43"/>
    </row>
    <row r="30" spans="1:8" ht="12.75">
      <c r="A30" s="9"/>
      <c r="B30" s="119"/>
      <c r="C30" s="130"/>
      <c r="E30" s="43"/>
      <c r="F30" s="43"/>
      <c r="G30" s="43"/>
      <c r="H30" s="43"/>
    </row>
    <row r="31" spans="1:8" ht="12.75">
      <c r="A31" s="9"/>
      <c r="B31" s="119"/>
      <c r="C31" s="130"/>
      <c r="E31" s="125"/>
      <c r="F31" s="125"/>
      <c r="G31" s="125"/>
      <c r="H31" s="125"/>
    </row>
    <row r="32" spans="5:8" s="43" customFormat="1" ht="24" customHeight="1">
      <c r="E32"/>
      <c r="F32"/>
      <c r="G32"/>
      <c r="H32"/>
    </row>
    <row r="33" spans="5:8" s="43" customFormat="1" ht="12.75">
      <c r="E33"/>
      <c r="F33"/>
      <c r="G33"/>
      <c r="H33"/>
    </row>
    <row r="34" spans="5:8" s="43" customFormat="1" ht="12.75">
      <c r="E34"/>
      <c r="F34"/>
      <c r="G34"/>
      <c r="H34"/>
    </row>
    <row r="35" spans="5:8" s="125" customFormat="1" ht="12.75">
      <c r="E35"/>
      <c r="F35"/>
      <c r="G35"/>
      <c r="H35"/>
    </row>
    <row r="39" ht="12.75">
      <c r="B39" s="48"/>
    </row>
  </sheetData>
  <printOptions/>
  <pageMargins left="0.75" right="0.75" top="1" bottom="1" header="0.5" footer="0.5"/>
  <pageSetup orientation="portrait"/>
  <drawing r:id="rId3"/>
  <legacyDrawing r:id="rId2"/>
  <oleObjects>
    <oleObject progId="Equation.3" shapeId="3984608" r:id="rId1"/>
  </oleObjects>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G15" sqref="G15"/>
    </sheetView>
  </sheetViews>
  <sheetFormatPr defaultColWidth="11.00390625" defaultRowHeight="12.75"/>
  <cols>
    <col min="1" max="1" width="38.25390625" style="3" customWidth="1"/>
    <col min="2" max="2" width="15.25390625" style="3" bestFit="1" customWidth="1"/>
    <col min="6" max="6" width="17.25390625" style="0" customWidth="1"/>
    <col min="7" max="7" width="17.75390625" style="0" customWidth="1"/>
    <col min="8" max="8" width="18.875" style="0" bestFit="1" customWidth="1"/>
  </cols>
  <sheetData>
    <row r="1" spans="1:2" ht="24.75">
      <c r="A1" s="29" t="s">
        <v>289</v>
      </c>
      <c r="B1" s="81"/>
    </row>
    <row r="2" spans="1:2" ht="18.75">
      <c r="A2" s="53" t="s">
        <v>283</v>
      </c>
      <c r="B2" s="81"/>
    </row>
    <row r="3" ht="12.75">
      <c r="A3" s="3" t="s">
        <v>141</v>
      </c>
    </row>
    <row r="4" spans="1:2" s="125" customFormat="1" ht="12.75">
      <c r="A4" s="123" t="s">
        <v>303</v>
      </c>
      <c r="B4" s="123"/>
    </row>
    <row r="5" ht="12.75">
      <c r="A5" s="3" t="s">
        <v>142</v>
      </c>
    </row>
    <row r="6" ht="12.75">
      <c r="A6" s="3" t="s">
        <v>143</v>
      </c>
    </row>
    <row r="7" ht="12.75">
      <c r="A7" s="3" t="s">
        <v>144</v>
      </c>
    </row>
    <row r="8" ht="12.75">
      <c r="A8" s="3" t="s">
        <v>145</v>
      </c>
    </row>
    <row r="9" ht="12.75">
      <c r="A9" s="3" t="s">
        <v>146</v>
      </c>
    </row>
    <row r="10" ht="12.75"/>
    <row r="11" ht="12.75"/>
    <row r="12" ht="12.75"/>
    <row r="13" spans="1:2" ht="23.25">
      <c r="A13" s="18" t="s">
        <v>149</v>
      </c>
      <c r="B13" s="140">
        <v>42000</v>
      </c>
    </row>
    <row r="14" spans="1:2" ht="24.75">
      <c r="A14" s="18" t="s">
        <v>150</v>
      </c>
      <c r="B14" s="141">
        <v>5000</v>
      </c>
    </row>
    <row r="15" spans="1:3" ht="23.25">
      <c r="A15" s="18" t="s">
        <v>290</v>
      </c>
      <c r="B15" s="138">
        <v>500</v>
      </c>
      <c r="C15" s="130"/>
    </row>
    <row r="16" spans="1:8" ht="23.25">
      <c r="A16" s="18"/>
      <c r="B16" s="142"/>
      <c r="C16" s="130"/>
      <c r="E16" s="29" t="s">
        <v>284</v>
      </c>
      <c r="F16" s="29"/>
      <c r="G16" s="29"/>
      <c r="H16" s="29"/>
    </row>
    <row r="17" spans="1:8" ht="23.25">
      <c r="A17" s="123" t="s">
        <v>84</v>
      </c>
      <c r="B17" s="124">
        <f>TINV(B20,10000)</f>
        <v>1.9602011847749585</v>
      </c>
      <c r="C17" s="130"/>
      <c r="E17" s="29" t="s">
        <v>285</v>
      </c>
      <c r="F17" s="126">
        <f>B13</f>
        <v>42000</v>
      </c>
      <c r="G17" s="29" t="s">
        <v>286</v>
      </c>
      <c r="H17" s="127">
        <f>B15</f>
        <v>500</v>
      </c>
    </row>
    <row r="18" ht="12.75">
      <c r="C18" s="130"/>
    </row>
    <row r="19" spans="1:8" ht="23.25">
      <c r="A19" s="3" t="s">
        <v>212</v>
      </c>
      <c r="C19" s="130"/>
      <c r="E19" s="128" t="s">
        <v>210</v>
      </c>
      <c r="F19" s="128"/>
      <c r="G19" s="125"/>
      <c r="H19" s="129">
        <f>F17-H17</f>
        <v>41500</v>
      </c>
    </row>
    <row r="20" spans="2:8" ht="23.25">
      <c r="B20" s="143">
        <v>0.05</v>
      </c>
      <c r="C20" s="130"/>
      <c r="E20" s="128" t="s">
        <v>211</v>
      </c>
      <c r="F20" s="128"/>
      <c r="G20" s="125"/>
      <c r="H20" s="129">
        <f>F17+H17</f>
        <v>42500</v>
      </c>
    </row>
    <row r="21" spans="1:8" ht="23.25">
      <c r="A21" s="9"/>
      <c r="B21" s="119"/>
      <c r="C21" s="130"/>
      <c r="E21" s="18" t="s">
        <v>213</v>
      </c>
      <c r="F21" s="43"/>
      <c r="G21" s="43"/>
      <c r="H21" s="131">
        <f>H20-H19</f>
        <v>1000</v>
      </c>
    </row>
    <row r="22" spans="1:3" ht="12.75">
      <c r="A22" s="9"/>
      <c r="B22" s="119"/>
      <c r="C22" s="130"/>
    </row>
    <row r="23" spans="1:3" ht="15.75">
      <c r="A23" s="234" t="s">
        <v>292</v>
      </c>
      <c r="B23" s="119"/>
      <c r="C23" s="130"/>
    </row>
    <row r="24" spans="1:3" ht="24.75" customHeight="1">
      <c r="A24" s="232" t="s">
        <v>291</v>
      </c>
      <c r="B24" s="233">
        <f>(B17*B14/B15)^2</f>
        <v>384.23886847931516</v>
      </c>
      <c r="C24" s="130"/>
    </row>
    <row r="25" spans="1:3" ht="12.75">
      <c r="A25" s="9"/>
      <c r="B25" s="119"/>
      <c r="C25" s="130"/>
    </row>
    <row r="26" spans="1:3" ht="12.75">
      <c r="A26" s="9"/>
      <c r="B26" s="119"/>
      <c r="C26" s="130"/>
    </row>
    <row r="27" spans="1:3" ht="12.75">
      <c r="A27" s="9"/>
      <c r="B27" s="119"/>
      <c r="C27" s="130"/>
    </row>
    <row r="28" spans="1:8" ht="12.75">
      <c r="A28" s="9"/>
      <c r="B28" s="119"/>
      <c r="C28" s="130"/>
      <c r="E28" s="43"/>
      <c r="F28" s="43"/>
      <c r="G28" s="43"/>
      <c r="H28" s="43"/>
    </row>
    <row r="29" spans="1:8" ht="12.75">
      <c r="A29" s="9"/>
      <c r="B29" s="119"/>
      <c r="C29" s="130"/>
      <c r="E29" s="43"/>
      <c r="F29" s="43"/>
      <c r="G29" s="43"/>
      <c r="H29" s="43"/>
    </row>
    <row r="30" spans="1:8" ht="12.75">
      <c r="A30" s="9"/>
      <c r="B30" s="119"/>
      <c r="C30" s="130"/>
      <c r="E30" s="43"/>
      <c r="F30" s="43"/>
      <c r="G30" s="43"/>
      <c r="H30" s="43"/>
    </row>
    <row r="31" spans="1:8" ht="12.75">
      <c r="A31" s="9"/>
      <c r="B31" s="119"/>
      <c r="C31" s="130"/>
      <c r="E31" s="125"/>
      <c r="F31" s="125"/>
      <c r="G31" s="125"/>
      <c r="H31" s="125"/>
    </row>
    <row r="32" spans="5:8" s="43" customFormat="1" ht="24" customHeight="1">
      <c r="E32"/>
      <c r="F32"/>
      <c r="G32"/>
      <c r="H32"/>
    </row>
    <row r="33" spans="5:8" s="43" customFormat="1" ht="12.75">
      <c r="E33"/>
      <c r="F33"/>
      <c r="G33"/>
      <c r="H33"/>
    </row>
    <row r="34" spans="5:8" s="43" customFormat="1" ht="12.75">
      <c r="E34"/>
      <c r="F34"/>
      <c r="G34"/>
      <c r="H34"/>
    </row>
    <row r="35" spans="5:8" s="125" customFormat="1" ht="12.75">
      <c r="E35"/>
      <c r="F35"/>
      <c r="G35"/>
      <c r="H35"/>
    </row>
    <row r="39" ht="12.75">
      <c r="B39" s="48"/>
    </row>
  </sheetData>
  <printOptions/>
  <pageMargins left="0.75" right="0.75" top="1" bottom="1" header="0.5" footer="0.5"/>
  <pageSetup orientation="portrait" paperSize="9"/>
  <drawing r:id="rId5"/>
  <legacyDrawing r:id="rId4"/>
  <oleObjects>
    <oleObject progId="Equation.3" shapeId="12275140" r:id="rId1"/>
    <oleObject progId="Equation.3" shapeId="12292680" r:id="rId2"/>
    <oleObject progId="Equation.3" shapeId="12297102" r:id="rId3"/>
  </oleObjects>
</worksheet>
</file>

<file path=xl/worksheets/sheet5.xml><?xml version="1.0" encoding="utf-8"?>
<worksheet xmlns="http://schemas.openxmlformats.org/spreadsheetml/2006/main" xmlns:r="http://schemas.openxmlformats.org/officeDocument/2006/relationships">
  <dimension ref="A1:I38"/>
  <sheetViews>
    <sheetView workbookViewId="0" topLeftCell="A1">
      <selection activeCell="H41" sqref="H41"/>
    </sheetView>
  </sheetViews>
  <sheetFormatPr defaultColWidth="11.00390625" defaultRowHeight="12.75"/>
  <cols>
    <col min="1" max="1" width="5.75390625" style="3" customWidth="1"/>
    <col min="2" max="2" width="18.875" style="3" bestFit="1" customWidth="1"/>
    <col min="3" max="3" width="4.625" style="0" customWidth="1"/>
    <col min="6" max="6" width="17.25390625" style="0" customWidth="1"/>
    <col min="7" max="7" width="17.75390625" style="0" customWidth="1"/>
    <col min="8" max="8" width="18.875" style="0" bestFit="1" customWidth="1"/>
    <col min="9" max="9" width="12.25390625" style="0" bestFit="1" customWidth="1"/>
  </cols>
  <sheetData>
    <row r="1" spans="1:2" ht="24.75">
      <c r="A1" s="29" t="s">
        <v>304</v>
      </c>
      <c r="B1" s="81"/>
    </row>
    <row r="2" spans="1:2" ht="18.75">
      <c r="A2" s="53" t="s">
        <v>311</v>
      </c>
      <c r="B2" s="81"/>
    </row>
    <row r="3" ht="12.75">
      <c r="A3" s="3" t="s">
        <v>306</v>
      </c>
    </row>
    <row r="4" ht="23.25">
      <c r="A4" s="3" t="s">
        <v>308</v>
      </c>
    </row>
    <row r="5" ht="12.75">
      <c r="A5" s="3" t="s">
        <v>142</v>
      </c>
    </row>
    <row r="6" ht="12.75">
      <c r="A6" s="3" t="s">
        <v>307</v>
      </c>
    </row>
    <row r="7" ht="12.75"/>
    <row r="8" ht="12.75">
      <c r="A8" s="3" t="s">
        <v>145</v>
      </c>
    </row>
    <row r="9" ht="12.75"/>
    <row r="10" ht="12.75">
      <c r="A10" s="3" t="s">
        <v>212</v>
      </c>
    </row>
    <row r="11" ht="23.25">
      <c r="B11" s="143">
        <v>0.05</v>
      </c>
    </row>
    <row r="13" spans="1:9" ht="24.75">
      <c r="A13" s="18" t="s">
        <v>313</v>
      </c>
      <c r="B13" s="137">
        <v>0.5</v>
      </c>
      <c r="E13" s="29" t="s">
        <v>284</v>
      </c>
      <c r="F13" s="29"/>
      <c r="G13" s="29"/>
      <c r="H13" s="29"/>
      <c r="I13" s="144" t="s">
        <v>314</v>
      </c>
    </row>
    <row r="14" spans="1:9" ht="24.75">
      <c r="A14" s="18" t="s">
        <v>10</v>
      </c>
      <c r="B14" s="141">
        <v>100</v>
      </c>
      <c r="C14" s="130"/>
      <c r="E14" s="132" t="s">
        <v>312</v>
      </c>
      <c r="F14" s="134">
        <f>B13</f>
        <v>0.5</v>
      </c>
      <c r="G14" s="29" t="s">
        <v>286</v>
      </c>
      <c r="H14" s="133">
        <f>B17*SQRT((B13*(1-B13))/B14)</f>
        <v>0.09921084501124965</v>
      </c>
      <c r="I14" s="145">
        <f>H14</f>
        <v>0.09921084501124965</v>
      </c>
    </row>
    <row r="15" spans="1:9" ht="24.75">
      <c r="A15" s="18"/>
      <c r="B15" s="142"/>
      <c r="C15" s="130"/>
      <c r="I15" s="146"/>
    </row>
    <row r="16" spans="1:9" ht="24.75">
      <c r="A16" s="18"/>
      <c r="B16" s="142"/>
      <c r="C16" s="130"/>
      <c r="E16" s="128" t="s">
        <v>210</v>
      </c>
      <c r="F16" s="128"/>
      <c r="G16" s="125"/>
      <c r="H16" s="135">
        <f>F14-H14</f>
        <v>0.40078915498875034</v>
      </c>
      <c r="I16" s="147">
        <f>H16</f>
        <v>0.40078915498875034</v>
      </c>
    </row>
    <row r="17" spans="1:9" ht="24.75">
      <c r="A17" s="123" t="s">
        <v>84</v>
      </c>
      <c r="B17" s="124">
        <f>TINV(B11,B14-1)</f>
        <v>1.9842169002249928</v>
      </c>
      <c r="C17" s="130"/>
      <c r="E17" s="128" t="s">
        <v>211</v>
      </c>
      <c r="F17" s="128"/>
      <c r="G17" s="125"/>
      <c r="H17" s="135">
        <f>F14+H14</f>
        <v>0.5992108450112497</v>
      </c>
      <c r="I17" s="147">
        <f>H17</f>
        <v>0.5992108450112497</v>
      </c>
    </row>
    <row r="18" spans="1:9" ht="24.75">
      <c r="A18" s="9"/>
      <c r="B18" s="119"/>
      <c r="C18" s="130"/>
      <c r="E18" s="18" t="s">
        <v>213</v>
      </c>
      <c r="F18" s="43"/>
      <c r="G18" s="43"/>
      <c r="H18" s="136">
        <f>H17-H16</f>
        <v>0.19842169002249932</v>
      </c>
      <c r="I18" s="148">
        <f>H18</f>
        <v>0.19842169002249932</v>
      </c>
    </row>
    <row r="19" spans="1:3" ht="12.75">
      <c r="A19" s="9"/>
      <c r="B19" s="119"/>
      <c r="C19" s="130"/>
    </row>
    <row r="20" spans="1:3" ht="12.75">
      <c r="A20" s="9"/>
      <c r="B20" s="119"/>
      <c r="C20" s="130"/>
    </row>
    <row r="21" spans="1:3" ht="12.75">
      <c r="A21" s="9"/>
      <c r="B21" s="119"/>
      <c r="C21" s="130"/>
    </row>
    <row r="22" spans="1:3" ht="12.75">
      <c r="A22" s="9"/>
      <c r="B22" s="119"/>
      <c r="C22" s="130"/>
    </row>
    <row r="23" spans="1:3" ht="12.75">
      <c r="A23" s="9"/>
      <c r="B23" s="119"/>
      <c r="C23" s="130"/>
    </row>
    <row r="24" spans="1:3" ht="12.75">
      <c r="A24" s="9"/>
      <c r="B24" s="119"/>
      <c r="C24" s="130"/>
    </row>
    <row r="25" spans="1:8" ht="12.75">
      <c r="A25" s="9"/>
      <c r="B25" s="119"/>
      <c r="C25" s="130"/>
      <c r="E25" s="43"/>
      <c r="F25" s="43"/>
      <c r="G25" s="43"/>
      <c r="H25" s="43"/>
    </row>
    <row r="26" spans="1:8" ht="12.75">
      <c r="A26" s="9"/>
      <c r="B26" s="119"/>
      <c r="C26" s="130"/>
      <c r="E26" s="43"/>
      <c r="F26" s="43"/>
      <c r="G26" s="43"/>
      <c r="H26" s="43"/>
    </row>
    <row r="27" spans="1:9" ht="12.75">
      <c r="A27" s="9"/>
      <c r="B27" s="119"/>
      <c r="C27" s="130"/>
      <c r="D27" s="43"/>
      <c r="E27" s="43"/>
      <c r="F27" s="43"/>
      <c r="G27" s="43"/>
      <c r="H27" s="43"/>
      <c r="I27" s="43"/>
    </row>
    <row r="28" spans="1:9" ht="12.75">
      <c r="A28" s="9"/>
      <c r="B28" s="119"/>
      <c r="C28" s="130"/>
      <c r="D28" s="43"/>
      <c r="E28" s="125"/>
      <c r="F28" s="125"/>
      <c r="G28" s="125"/>
      <c r="H28" s="125"/>
      <c r="I28" s="43"/>
    </row>
    <row r="29" spans="1:8" s="43" customFormat="1" ht="24" customHeight="1">
      <c r="A29" s="9"/>
      <c r="B29" s="119"/>
      <c r="E29"/>
      <c r="F29"/>
      <c r="G29"/>
      <c r="H29"/>
    </row>
    <row r="30" spans="1:9" s="43" customFormat="1" ht="12.75">
      <c r="A30" s="9"/>
      <c r="B30" s="119"/>
      <c r="D30" s="125"/>
      <c r="E30"/>
      <c r="F30"/>
      <c r="G30"/>
      <c r="H30"/>
      <c r="I30" s="125"/>
    </row>
    <row r="31" spans="1:9" s="43" customFormat="1" ht="12.75">
      <c r="A31" s="41"/>
      <c r="B31" s="120"/>
      <c r="D31"/>
      <c r="E31"/>
      <c r="F31"/>
      <c r="G31"/>
      <c r="H31"/>
      <c r="I31"/>
    </row>
    <row r="32" spans="1:9" s="125" customFormat="1" ht="12.75">
      <c r="A32" s="41"/>
      <c r="B32" s="121"/>
      <c r="D32"/>
      <c r="E32"/>
      <c r="F32"/>
      <c r="G32"/>
      <c r="H32"/>
      <c r="I32"/>
    </row>
    <row r="33" spans="1:2" ht="12.75">
      <c r="A33" s="41"/>
      <c r="B33" s="122"/>
    </row>
    <row r="34" spans="1:2" ht="12.75">
      <c r="A34" s="123"/>
      <c r="B34" s="124"/>
    </row>
    <row r="38" ht="12.75">
      <c r="B38" s="48"/>
    </row>
  </sheetData>
  <printOptions/>
  <pageMargins left="0.75" right="0.75" top="1" bottom="1" header="0.5" footer="0.5"/>
  <pageSetup orientation="portrait"/>
  <drawing r:id="rId3"/>
  <legacyDrawing r:id="rId2"/>
  <oleObjects>
    <oleObject progId="Equation.3" shapeId="4023162" r:id="rId1"/>
  </oleObjects>
</worksheet>
</file>

<file path=xl/worksheets/sheet6.xml><?xml version="1.0" encoding="utf-8"?>
<worksheet xmlns="http://schemas.openxmlformats.org/spreadsheetml/2006/main" xmlns:r="http://schemas.openxmlformats.org/officeDocument/2006/relationships">
  <dimension ref="A1:J27"/>
  <sheetViews>
    <sheetView workbookViewId="0" topLeftCell="A1">
      <selection activeCell="B6" sqref="B6"/>
    </sheetView>
  </sheetViews>
  <sheetFormatPr defaultColWidth="11.00390625" defaultRowHeight="12.75"/>
  <cols>
    <col min="1" max="1" width="14.00390625" style="16" customWidth="1"/>
    <col min="2" max="4" width="13.375" style="17" customWidth="1"/>
    <col min="5" max="5" width="13.375" style="19" customWidth="1"/>
    <col min="6" max="16384" width="10.75390625" style="16" customWidth="1"/>
  </cols>
  <sheetData>
    <row r="1" spans="1:6" ht="24.75">
      <c r="A1" s="19" t="s">
        <v>93</v>
      </c>
      <c r="F1" s="78" t="s">
        <v>80</v>
      </c>
    </row>
    <row r="2" ht="24.75">
      <c r="F2" s="78" t="s">
        <v>79</v>
      </c>
    </row>
    <row r="3" spans="1:4" s="11" customFormat="1" ht="24.75">
      <c r="A3" s="11" t="s">
        <v>81</v>
      </c>
      <c r="B3" s="12"/>
      <c r="C3" s="12"/>
      <c r="D3" s="12"/>
    </row>
    <row r="4" spans="2:5" s="13" customFormat="1" ht="23.25">
      <c r="B4" s="14" t="s">
        <v>94</v>
      </c>
      <c r="C4" s="14" t="s">
        <v>95</v>
      </c>
      <c r="D4" s="14" t="s">
        <v>96</v>
      </c>
      <c r="E4" s="15"/>
    </row>
    <row r="5" spans="1:10" ht="23.25">
      <c r="A5" s="16" t="s">
        <v>97</v>
      </c>
      <c r="B5" s="149">
        <v>2</v>
      </c>
      <c r="C5" s="149">
        <v>1</v>
      </c>
      <c r="D5" s="149">
        <v>1</v>
      </c>
      <c r="E5" s="18">
        <f>SUM(B5:D5)</f>
        <v>4</v>
      </c>
      <c r="H5" s="17">
        <v>20</v>
      </c>
      <c r="I5" s="17">
        <v>8</v>
      </c>
      <c r="J5" s="17">
        <v>20</v>
      </c>
    </row>
    <row r="6" spans="1:10" ht="23.25">
      <c r="A6" s="16" t="s">
        <v>98</v>
      </c>
      <c r="B6" s="149">
        <v>1</v>
      </c>
      <c r="C6" s="149">
        <v>2</v>
      </c>
      <c r="D6" s="149">
        <v>1</v>
      </c>
      <c r="E6" s="18">
        <f>SUM(B6:D6)</f>
        <v>4</v>
      </c>
      <c r="H6" s="17">
        <v>16</v>
      </c>
      <c r="I6" s="17">
        <v>12</v>
      </c>
      <c r="J6" s="17">
        <v>12</v>
      </c>
    </row>
    <row r="7" spans="1:10" ht="24.75">
      <c r="A7" s="16" t="s">
        <v>99</v>
      </c>
      <c r="B7" s="149">
        <v>1</v>
      </c>
      <c r="C7" s="149">
        <v>1</v>
      </c>
      <c r="D7" s="149">
        <v>2</v>
      </c>
      <c r="E7" s="18">
        <f>SUM(B7:D7)</f>
        <v>4</v>
      </c>
      <c r="H7" s="17">
        <v>12</v>
      </c>
      <c r="I7" s="17">
        <v>16</v>
      </c>
      <c r="J7" s="17">
        <v>4</v>
      </c>
    </row>
    <row r="8" spans="2:5" s="19" customFormat="1" ht="24.75">
      <c r="B8" s="20">
        <f>SUM(B5:B7)</f>
        <v>4</v>
      </c>
      <c r="C8" s="20">
        <f>SUM(C5:C7)</f>
        <v>4</v>
      </c>
      <c r="D8" s="20">
        <f>SUM(D5:D7)</f>
        <v>4</v>
      </c>
      <c r="E8" s="18">
        <f>SUM(B8:D8)</f>
        <v>12</v>
      </c>
    </row>
    <row r="10" spans="1:4" s="11" customFormat="1" ht="24.75">
      <c r="A10" s="11" t="s">
        <v>0</v>
      </c>
      <c r="B10" s="12"/>
      <c r="C10" s="12"/>
      <c r="D10" s="12"/>
    </row>
    <row r="12" spans="2:5" s="13" customFormat="1" ht="23.25">
      <c r="B12" s="14" t="s">
        <v>94</v>
      </c>
      <c r="C12" s="14" t="s">
        <v>95</v>
      </c>
      <c r="D12" s="14" t="s">
        <v>96</v>
      </c>
      <c r="E12" s="15"/>
    </row>
    <row r="13" spans="1:5" ht="23.25">
      <c r="A13" s="16" t="s">
        <v>97</v>
      </c>
      <c r="B13" s="17">
        <f>B$16*$E13/$E$16</f>
        <v>1.3333333333333333</v>
      </c>
      <c r="C13" s="17">
        <f aca="true" t="shared" si="0" ref="C13:D15">C$16*$E13/$E$16</f>
        <v>1.3333333333333333</v>
      </c>
      <c r="D13" s="17">
        <f t="shared" si="0"/>
        <v>1.3333333333333333</v>
      </c>
      <c r="E13" s="18">
        <f>E5</f>
        <v>4</v>
      </c>
    </row>
    <row r="14" spans="1:5" ht="23.25">
      <c r="A14" s="16" t="s">
        <v>98</v>
      </c>
      <c r="B14" s="17">
        <f>B$16*E14/$E$16</f>
        <v>1.3333333333333333</v>
      </c>
      <c r="C14" s="17">
        <f t="shared" si="0"/>
        <v>1.3333333333333333</v>
      </c>
      <c r="D14" s="17">
        <f t="shared" si="0"/>
        <v>1.3333333333333333</v>
      </c>
      <c r="E14" s="18">
        <f>E6</f>
        <v>4</v>
      </c>
    </row>
    <row r="15" spans="1:5" ht="23.25">
      <c r="A15" s="16" t="s">
        <v>99</v>
      </c>
      <c r="B15" s="17">
        <f>B$16*E15/$E$16</f>
        <v>1.3333333333333333</v>
      </c>
      <c r="C15" s="17">
        <f t="shared" si="0"/>
        <v>1.3333333333333333</v>
      </c>
      <c r="D15" s="17">
        <f t="shared" si="0"/>
        <v>1.3333333333333333</v>
      </c>
      <c r="E15" s="18">
        <f>E7</f>
        <v>4</v>
      </c>
    </row>
    <row r="16" spans="2:5" s="19" customFormat="1" ht="23.25">
      <c r="B16" s="20">
        <f>B8</f>
        <v>4</v>
      </c>
      <c r="C16" s="20">
        <f>C8</f>
        <v>4</v>
      </c>
      <c r="D16" s="20">
        <f>D8</f>
        <v>4</v>
      </c>
      <c r="E16" s="18">
        <f>E8</f>
        <v>12</v>
      </c>
    </row>
    <row r="17" spans="2:5" ht="23.25">
      <c r="B17" s="21"/>
      <c r="C17" s="21"/>
      <c r="D17" s="21"/>
      <c r="E17" s="18"/>
    </row>
    <row r="18" spans="1:6" ht="23.25">
      <c r="A18" s="150" t="s">
        <v>100</v>
      </c>
      <c r="B18" s="151"/>
      <c r="C18" s="151"/>
      <c r="D18" s="151"/>
      <c r="E18" s="152"/>
      <c r="F18" s="153"/>
    </row>
    <row r="19" spans="1:6" ht="46.5">
      <c r="A19" s="163">
        <f>CHITEST(B5:E7,B13:E15)</f>
        <v>0.9594945607832632</v>
      </c>
      <c r="B19" s="154" t="s">
        <v>168</v>
      </c>
      <c r="C19" s="155"/>
      <c r="D19" s="155"/>
      <c r="E19" s="156"/>
      <c r="F19" s="157"/>
    </row>
    <row r="20" spans="1:9" ht="23.25">
      <c r="A20" s="158"/>
      <c r="B20" s="159" t="s">
        <v>169</v>
      </c>
      <c r="C20" s="160"/>
      <c r="D20" s="160"/>
      <c r="E20" s="161"/>
      <c r="F20" s="162"/>
      <c r="I20" s="16" t="s">
        <v>101</v>
      </c>
    </row>
    <row r="21" spans="1:4" s="11" customFormat="1" ht="23.25">
      <c r="A21" s="11" t="s">
        <v>102</v>
      </c>
      <c r="B21" s="12"/>
      <c r="C21" s="12"/>
      <c r="D21" s="12"/>
    </row>
    <row r="22" ht="23.25">
      <c r="I22" s="16" t="s">
        <v>103</v>
      </c>
    </row>
    <row r="23" spans="2:5" s="13" customFormat="1" ht="23.25">
      <c r="B23" s="14" t="s">
        <v>94</v>
      </c>
      <c r="C23" s="14" t="s">
        <v>95</v>
      </c>
      <c r="D23" s="14" t="s">
        <v>96</v>
      </c>
      <c r="E23" s="15"/>
    </row>
    <row r="24" spans="1:5" ht="24.75">
      <c r="A24" s="16" t="s">
        <v>97</v>
      </c>
      <c r="B24" s="17">
        <f>B13-B5</f>
        <v>-0.6666666666666667</v>
      </c>
      <c r="C24" s="17">
        <f aca="true" t="shared" si="1" ref="C24:D26">C13-C5</f>
        <v>0.33333333333333326</v>
      </c>
      <c r="D24" s="17">
        <f t="shared" si="1"/>
        <v>0.33333333333333326</v>
      </c>
      <c r="E24" s="22">
        <f>SUM(B24:D24)</f>
        <v>0</v>
      </c>
    </row>
    <row r="25" spans="1:5" ht="24.75">
      <c r="A25" s="16" t="s">
        <v>98</v>
      </c>
      <c r="B25" s="17">
        <f>B14-B6</f>
        <v>0.33333333333333326</v>
      </c>
      <c r="C25" s="17">
        <f t="shared" si="1"/>
        <v>-0.6666666666666667</v>
      </c>
      <c r="D25" s="17">
        <f t="shared" si="1"/>
        <v>0.33333333333333326</v>
      </c>
      <c r="E25" s="22">
        <f>SUM(B25:D25)</f>
        <v>0</v>
      </c>
    </row>
    <row r="26" spans="1:5" ht="24.75">
      <c r="A26" s="16" t="s">
        <v>99</v>
      </c>
      <c r="B26" s="17">
        <f>B15-B7</f>
        <v>0.33333333333333326</v>
      </c>
      <c r="C26" s="17">
        <f t="shared" si="1"/>
        <v>0.33333333333333326</v>
      </c>
      <c r="D26" s="17">
        <f t="shared" si="1"/>
        <v>-0.6666666666666667</v>
      </c>
      <c r="E26" s="22">
        <f>SUM(B26:D26)</f>
        <v>0</v>
      </c>
    </row>
    <row r="27" spans="2:5" s="19" customFormat="1" ht="24.75">
      <c r="B27" s="23">
        <f>SUM(B24:B26)</f>
        <v>0</v>
      </c>
      <c r="C27" s="23">
        <f>SUM(C24:C26)</f>
        <v>0</v>
      </c>
      <c r="D27" s="23">
        <f>SUM(D24:D26)</f>
        <v>0</v>
      </c>
      <c r="E27" s="23">
        <f>SUM(E24:E26)</f>
        <v>0</v>
      </c>
    </row>
  </sheetData>
  <printOptions gridLines="1"/>
  <pageMargins left="0.75" right="0.75" top="1" bottom="1" header="0.5" footer="0.5"/>
  <pageSetup orientation="portrait"/>
  <headerFooter alignWithMargins="0">
    <oddHeader>&amp;C&amp;A</oddHeader>
    <oddFooter>&amp;CPage &amp;P</oddFooter>
  </headerFooter>
  <drawing r:id="rId6"/>
  <legacyDrawing r:id="rId5"/>
  <oleObjects>
    <oleObject progId="Equation.2" shapeId="3085884" r:id="rId1"/>
    <oleObject progId="Equation.2" shapeId="3088242" r:id="rId2"/>
    <oleObject progId="Equation.2" shapeId="3089652" r:id="rId3"/>
    <oleObject progId="Equation.2" shapeId="3089894" r:id="rId4"/>
  </oleObjects>
</worksheet>
</file>

<file path=xl/worksheets/sheet7.xml><?xml version="1.0" encoding="utf-8"?>
<worksheet xmlns="http://schemas.openxmlformats.org/spreadsheetml/2006/main" xmlns:r="http://schemas.openxmlformats.org/officeDocument/2006/relationships">
  <dimension ref="A1:F43"/>
  <sheetViews>
    <sheetView workbookViewId="0" topLeftCell="A1">
      <selection activeCell="N40" sqref="N40"/>
    </sheetView>
  </sheetViews>
  <sheetFormatPr defaultColWidth="11.00390625" defaultRowHeight="12.75"/>
  <cols>
    <col min="1" max="1" width="6.00390625" style="0" customWidth="1"/>
  </cols>
  <sheetData>
    <row r="1" s="3" customFormat="1" ht="12.75">
      <c r="A1" s="3" t="s">
        <v>262</v>
      </c>
    </row>
    <row r="2" s="3" customFormat="1" ht="12.75">
      <c r="A2" s="3" t="s">
        <v>263</v>
      </c>
    </row>
    <row r="3" s="3" customFormat="1" ht="12.75">
      <c r="A3" s="3" t="s">
        <v>264</v>
      </c>
    </row>
    <row r="5" spans="1:5" ht="12.75">
      <c r="A5" t="s">
        <v>260</v>
      </c>
      <c r="B5">
        <v>5</v>
      </c>
      <c r="C5">
        <v>10</v>
      </c>
      <c r="D5">
        <v>50</v>
      </c>
      <c r="E5">
        <v>1000</v>
      </c>
    </row>
    <row r="6" spans="1:5" ht="12.75">
      <c r="A6" t="s">
        <v>261</v>
      </c>
      <c r="B6">
        <v>2</v>
      </c>
      <c r="C6">
        <v>2</v>
      </c>
      <c r="D6">
        <v>2</v>
      </c>
      <c r="E6">
        <v>2</v>
      </c>
    </row>
    <row r="8" spans="1:6" ht="12.75">
      <c r="A8">
        <v>0</v>
      </c>
      <c r="B8" s="97">
        <f aca="true" t="shared" si="0" ref="B8:E10">TDIST(ABS($A8),B$5,B$6)</f>
        <v>1</v>
      </c>
      <c r="C8" s="97">
        <f t="shared" si="0"/>
        <v>1</v>
      </c>
      <c r="D8" s="97">
        <f t="shared" si="0"/>
        <v>1</v>
      </c>
      <c r="E8" s="97">
        <f t="shared" si="0"/>
        <v>1</v>
      </c>
      <c r="F8" s="97"/>
    </row>
    <row r="9" spans="1:6" ht="12.75">
      <c r="A9">
        <f aca="true" t="shared" si="1" ref="A9:A30">A8+0.1</f>
        <v>0.1</v>
      </c>
      <c r="B9" s="97">
        <f t="shared" si="0"/>
        <v>0.9242301411607887</v>
      </c>
      <c r="C9" s="97">
        <f t="shared" si="0"/>
        <v>0.9223207185700479</v>
      </c>
      <c r="D9" s="97">
        <f t="shared" si="0"/>
        <v>0.9207442136580386</v>
      </c>
      <c r="E9" s="97">
        <f t="shared" si="0"/>
        <v>0.9203643690289824</v>
      </c>
      <c r="F9" s="97"/>
    </row>
    <row r="10" spans="1:6" ht="12.75">
      <c r="A10">
        <f t="shared" si="1"/>
        <v>0.2</v>
      </c>
      <c r="B10" s="97">
        <f t="shared" si="0"/>
        <v>0.8493605140080109</v>
      </c>
      <c r="C10" s="97">
        <f t="shared" si="0"/>
        <v>0.8454891913915628</v>
      </c>
      <c r="D10" s="97">
        <f t="shared" si="0"/>
        <v>0.8422918082536652</v>
      </c>
      <c r="E10" s="97">
        <f t="shared" si="0"/>
        <v>0.8415212443342992</v>
      </c>
      <c r="F10" s="97"/>
    </row>
    <row r="11" spans="1:6" ht="12.75">
      <c r="A11">
        <f t="shared" si="1"/>
        <v>0.30000000000000004</v>
      </c>
      <c r="B11" s="97">
        <f aca="true" t="shared" si="2" ref="B11:E31">TDIST(ABS($A11),B$5,B$6)</f>
        <v>0.7762490422813739</v>
      </c>
      <c r="C11" s="97">
        <f t="shared" si="2"/>
        <v>0.7703206075824446</v>
      </c>
      <c r="D11" s="97">
        <f t="shared" si="2"/>
        <v>0.7654208802702293</v>
      </c>
      <c r="E11" s="97">
        <f t="shared" si="2"/>
        <v>0.7642395041824025</v>
      </c>
      <c r="F11" s="97"/>
    </row>
    <row r="12" spans="1:6" ht="12.75">
      <c r="A12">
        <f t="shared" si="1"/>
        <v>0.4</v>
      </c>
      <c r="B12" s="97">
        <f t="shared" si="2"/>
        <v>0.7056731148571338</v>
      </c>
      <c r="C12" s="97">
        <f t="shared" si="2"/>
        <v>0.6975674096800215</v>
      </c>
      <c r="D12" s="97">
        <f t="shared" si="2"/>
        <v>0.6908603274349143</v>
      </c>
      <c r="E12" s="97">
        <f t="shared" si="2"/>
        <v>0.6892419432835204</v>
      </c>
      <c r="F12" s="97"/>
    </row>
    <row r="13" spans="1:6" ht="12.75">
      <c r="A13">
        <f t="shared" si="1"/>
        <v>0.5</v>
      </c>
      <c r="B13" s="97">
        <f t="shared" si="2"/>
        <v>0.6382988716739447</v>
      </c>
      <c r="C13" s="97">
        <f t="shared" si="2"/>
        <v>0.6278936057699821</v>
      </c>
      <c r="D13" s="97">
        <f t="shared" si="2"/>
        <v>0.6192685675361045</v>
      </c>
      <c r="E13" s="97">
        <f t="shared" si="2"/>
        <v>0.6171850808587498</v>
      </c>
      <c r="F13" s="97"/>
    </row>
    <row r="14" spans="1:6" ht="12.75">
      <c r="A14">
        <f t="shared" si="1"/>
        <v>0.6</v>
      </c>
      <c r="B14" s="97">
        <f t="shared" si="2"/>
        <v>0.574660287415209</v>
      </c>
      <c r="C14" s="97">
        <f t="shared" si="2"/>
        <v>0.5618551820609485</v>
      </c>
      <c r="D14" s="97">
        <f t="shared" si="2"/>
        <v>0.5512159499572853</v>
      </c>
      <c r="E14" s="97">
        <f t="shared" si="2"/>
        <v>0.5486421679628288</v>
      </c>
      <c r="F14" s="97"/>
    </row>
    <row r="15" spans="1:6" ht="12.75">
      <c r="A15">
        <f t="shared" si="1"/>
        <v>0.7</v>
      </c>
      <c r="B15" s="97">
        <f t="shared" si="2"/>
        <v>0.5151489483541163</v>
      </c>
      <c r="C15" s="97">
        <f t="shared" si="2"/>
        <v>0.49988757020930585</v>
      </c>
      <c r="D15" s="97">
        <f t="shared" si="2"/>
        <v>0.4871716410224334</v>
      </c>
      <c r="E15" s="97">
        <f t="shared" si="2"/>
        <v>0.48409011402722746</v>
      </c>
      <c r="F15" s="97"/>
    </row>
    <row r="16" spans="1:6" ht="12.75">
      <c r="A16">
        <f t="shared" si="1"/>
        <v>0.7999999999999999</v>
      </c>
      <c r="B16" s="97">
        <f t="shared" si="2"/>
        <v>0.46001406694819724</v>
      </c>
      <c r="C16" s="97">
        <f t="shared" si="2"/>
        <v>0.4423004191831299</v>
      </c>
      <c r="D16" s="97">
        <f t="shared" si="2"/>
        <v>0.42749543786380084</v>
      </c>
      <c r="E16" s="97">
        <f t="shared" si="2"/>
        <v>0.4239007948769875</v>
      </c>
      <c r="F16" s="97"/>
    </row>
    <row r="17" spans="1:6" ht="12.75">
      <c r="A17">
        <f t="shared" si="1"/>
        <v>0.8999999999999999</v>
      </c>
      <c r="B17" s="97">
        <f t="shared" si="2"/>
        <v>0.4093712003975697</v>
      </c>
      <c r="C17" s="97">
        <f t="shared" si="2"/>
        <v>0.38927926205812036</v>
      </c>
      <c r="D17" s="97">
        <f t="shared" si="2"/>
        <v>0.3724346231785909</v>
      </c>
      <c r="E17" s="97">
        <f t="shared" si="2"/>
        <v>0.36833692710369204</v>
      </c>
      <c r="F17" s="97"/>
    </row>
    <row r="18" spans="1:6" ht="12.75">
      <c r="A18">
        <f t="shared" si="1"/>
        <v>0.9999999999999999</v>
      </c>
      <c r="B18" s="97">
        <f t="shared" si="2"/>
        <v>0.3632174677277349</v>
      </c>
      <c r="C18" s="97">
        <f t="shared" si="2"/>
        <v>0.3408931323930635</v>
      </c>
      <c r="D18" s="97">
        <f t="shared" si="2"/>
        <v>0.322125645143312</v>
      </c>
      <c r="E18" s="97">
        <f t="shared" si="2"/>
        <v>0.3175524181284436</v>
      </c>
      <c r="F18" s="97"/>
    </row>
    <row r="19" spans="1:6" ht="12.75">
      <c r="A19">
        <f t="shared" si="1"/>
        <v>1.0999999999999999</v>
      </c>
      <c r="B19" s="97">
        <f t="shared" si="2"/>
        <v>0.321450821165861</v>
      </c>
      <c r="C19" s="97">
        <f t="shared" si="2"/>
        <v>0.2971068221191384</v>
      </c>
      <c r="D19" s="97">
        <f t="shared" si="2"/>
        <v>0.2766001226201563</v>
      </c>
      <c r="E19" s="97">
        <f t="shared" si="2"/>
        <v>0.27159685143660384</v>
      </c>
      <c r="F19" s="97"/>
    </row>
    <row r="20" spans="1:6" ht="12.75">
      <c r="A20">
        <f t="shared" si="1"/>
        <v>1.2</v>
      </c>
      <c r="B20" s="97">
        <f t="shared" si="2"/>
        <v>0.28389105720842434</v>
      </c>
      <c r="C20" s="97">
        <f t="shared" si="2"/>
        <v>0.2577963007781777</v>
      </c>
      <c r="D20" s="97">
        <f t="shared" si="2"/>
        <v>0.2357944502567364</v>
      </c>
      <c r="E20" s="97">
        <f t="shared" si="2"/>
        <v>0.23042355235901368</v>
      </c>
      <c r="F20" s="97"/>
    </row>
    <row r="21" spans="1:6" ht="12.75">
      <c r="A21">
        <f t="shared" si="1"/>
        <v>1.3</v>
      </c>
      <c r="B21" s="97">
        <f t="shared" si="2"/>
        <v>0.25030063423731097</v>
      </c>
      <c r="C21" s="97">
        <f t="shared" si="2"/>
        <v>0.22276581726325972</v>
      </c>
      <c r="D21" s="97">
        <f t="shared" si="2"/>
        <v>0.19956213552035007</v>
      </c>
      <c r="E21" s="97">
        <f t="shared" si="2"/>
        <v>0.19390052838480454</v>
      </c>
      <c r="F21" s="97"/>
    </row>
    <row r="22" spans="1:6" ht="12.75">
      <c r="A22">
        <f t="shared" si="1"/>
        <v>1.4000000000000001</v>
      </c>
      <c r="B22" s="97">
        <f t="shared" si="2"/>
        <v>0.22040388001532818</v>
      </c>
      <c r="C22" s="97">
        <f t="shared" si="2"/>
        <v>0.19176535225330105</v>
      </c>
      <c r="D22" s="97">
        <f t="shared" si="2"/>
        <v>0.16768792948388556</v>
      </c>
      <c r="E22" s="97">
        <f t="shared" si="2"/>
        <v>0.1618234787168299</v>
      </c>
      <c r="F22" s="97"/>
    </row>
    <row r="23" spans="1:6" ht="12.75">
      <c r="A23">
        <f t="shared" si="1"/>
        <v>1.5000000000000002</v>
      </c>
      <c r="B23" s="97">
        <f t="shared" si="2"/>
        <v>0.19390367800231237</v>
      </c>
      <c r="C23" s="97">
        <f t="shared" si="2"/>
        <v>0.16450732650608368</v>
      </c>
      <c r="D23" s="97">
        <f t="shared" si="2"/>
        <v>0.13990282491579875</v>
      </c>
      <c r="E23" s="97">
        <f t="shared" si="2"/>
        <v>0.13393003888235433</v>
      </c>
      <c r="F23" s="97"/>
    </row>
    <row r="24" spans="1:6" ht="12.75">
      <c r="A24">
        <f t="shared" si="1"/>
        <v>1.6000000000000003</v>
      </c>
      <c r="B24" s="97">
        <f t="shared" si="2"/>
        <v>0.17049523114622822</v>
      </c>
      <c r="C24" s="97">
        <f t="shared" si="2"/>
        <v>0.14068175312580672</v>
      </c>
      <c r="D24" s="97">
        <f t="shared" si="2"/>
        <v>0.11589906351556456</v>
      </c>
      <c r="E24" s="97">
        <f t="shared" si="2"/>
        <v>0.10991444397105343</v>
      </c>
      <c r="F24" s="97"/>
    </row>
    <row r="25" spans="1:6" ht="12.75">
      <c r="A25">
        <f t="shared" si="1"/>
        <v>1.7000000000000004</v>
      </c>
      <c r="B25" s="97">
        <f t="shared" si="2"/>
        <v>0.14987678663226128</v>
      </c>
      <c r="C25" s="97">
        <f t="shared" si="2"/>
        <v>0.11996934460389734</v>
      </c>
      <c r="D25" s="97">
        <f t="shared" si="2"/>
        <v>0.09534441993044622</v>
      </c>
      <c r="E25" s="97">
        <f t="shared" si="2"/>
        <v>0.08944188711343914</v>
      </c>
      <c r="F25" s="97"/>
    </row>
    <row r="26" spans="1:6" ht="12.75">
      <c r="A26">
        <f t="shared" si="1"/>
        <v>1.8000000000000005</v>
      </c>
      <c r="B26" s="97">
        <f t="shared" si="2"/>
        <v>0.1317575820155764</v>
      </c>
      <c r="C26" s="97">
        <f t="shared" si="2"/>
        <v>0.10205224271336773</v>
      </c>
      <c r="D26" s="97">
        <f t="shared" si="2"/>
        <v>0.07789524237945653</v>
      </c>
      <c r="E26" s="97">
        <f t="shared" si="2"/>
        <v>0.07216192645676586</v>
      </c>
      <c r="F26" s="97"/>
    </row>
    <row r="27" spans="1:6" ht="12.75">
      <c r="A27">
        <f t="shared" si="1"/>
        <v>1.9000000000000006</v>
      </c>
      <c r="B27" s="97">
        <f t="shared" si="2"/>
        <v>0.11586330363129979</v>
      </c>
      <c r="C27" s="97">
        <f t="shared" si="2"/>
        <v>0.08662245612957657</v>
      </c>
      <c r="D27" s="97">
        <f t="shared" si="2"/>
        <v>0.06320766855021008</v>
      </c>
      <c r="E27" s="97">
        <f t="shared" si="2"/>
        <v>0.05772054888363509</v>
      </c>
      <c r="F27" s="97"/>
    </row>
    <row r="28" spans="1:6" ht="12.75">
      <c r="A28">
        <f t="shared" si="1"/>
        <v>2.0000000000000004</v>
      </c>
      <c r="B28" s="97">
        <f t="shared" si="2"/>
        <v>0.1019394786474223</v>
      </c>
      <c r="C28" s="97">
        <f t="shared" si="2"/>
        <v>0.07338803425858981</v>
      </c>
      <c r="D28" s="97">
        <f t="shared" si="2"/>
        <v>0.05094706396909517</v>
      </c>
      <c r="E28" s="97">
        <f t="shared" si="2"/>
        <v>0.045770338217273714</v>
      </c>
      <c r="F28" s="97"/>
    </row>
    <row r="29" spans="1:6" ht="12.75">
      <c r="A29">
        <f t="shared" si="1"/>
        <v>2.1000000000000005</v>
      </c>
      <c r="B29" s="97">
        <f t="shared" si="2"/>
        <v>0.08975324981006341</v>
      </c>
      <c r="C29" s="97">
        <f t="shared" si="2"/>
        <v>0.0620772440090991</v>
      </c>
      <c r="D29" s="97">
        <f t="shared" si="2"/>
        <v>0.04079533293965262</v>
      </c>
      <c r="E29" s="97">
        <f t="shared" si="2"/>
        <v>0.03597887119855866</v>
      </c>
      <c r="F29" s="97"/>
    </row>
    <row r="30" spans="1:6" ht="12.75">
      <c r="A30">
        <f t="shared" si="1"/>
        <v>2.2000000000000006</v>
      </c>
      <c r="B30" s="97">
        <f t="shared" si="2"/>
        <v>0.07909389787025632</v>
      </c>
      <c r="C30" s="97">
        <f t="shared" si="2"/>
        <v>0.052441067417830355</v>
      </c>
      <c r="D30" s="97">
        <f t="shared" si="2"/>
        <v>0.03245627371821308</v>
      </c>
      <c r="E30" s="97">
        <f t="shared" si="2"/>
        <v>0.028035022249410086</v>
      </c>
      <c r="F30" s="97"/>
    </row>
    <row r="31" spans="1:5" ht="12.75">
      <c r="A31">
        <f aca="true" t="shared" si="3" ref="A31:A38">A30+0.1</f>
        <v>2.3000000000000007</v>
      </c>
      <c r="B31" s="97">
        <f t="shared" si="2"/>
        <v>0.06977246892141506</v>
      </c>
      <c r="C31" s="97">
        <f t="shared" si="2"/>
        <v>0.04425431284430536</v>
      </c>
      <c r="D31" s="97">
        <f t="shared" si="2"/>
        <v>0.025659131079846215</v>
      </c>
      <c r="E31" s="97">
        <f t="shared" si="2"/>
        <v>0.02165341864404903</v>
      </c>
    </row>
    <row r="32" spans="1:5" ht="12.75">
      <c r="A32">
        <f t="shared" si="3"/>
        <v>2.400000000000001</v>
      </c>
      <c r="B32" s="97">
        <f aca="true" t="shared" si="4" ref="B32:E38">TDIST(ABS($A32),B$5,B$6)</f>
        <v>0.06162079100283731</v>
      </c>
      <c r="C32" s="97">
        <f t="shared" si="4"/>
        <v>0.03731564587135217</v>
      </c>
      <c r="D32" s="97">
        <f t="shared" si="4"/>
        <v>0.020160514770305716</v>
      </c>
      <c r="E32" s="97">
        <f t="shared" si="4"/>
        <v>0.016577080338603844</v>
      </c>
    </row>
    <row r="33" spans="1:5" ht="12.75">
      <c r="A33">
        <f t="shared" si="3"/>
        <v>2.500000000000001</v>
      </c>
      <c r="B33" s="97">
        <f t="shared" si="4"/>
        <v>0.05449009924902957</v>
      </c>
      <c r="C33" s="97">
        <f t="shared" si="4"/>
        <v>0.031446844152504545</v>
      </c>
      <c r="D33" s="97">
        <f t="shared" si="4"/>
        <v>0.015744958073219645</v>
      </c>
      <c r="E33" s="97">
        <f t="shared" si="4"/>
        <v>0.012578567224498755</v>
      </c>
    </row>
    <row r="34" spans="1:5" ht="12.75">
      <c r="A34">
        <f t="shared" si="3"/>
        <v>2.600000000000001</v>
      </c>
      <c r="B34" s="97">
        <f t="shared" si="4"/>
        <v>0.04824945302295767</v>
      </c>
      <c r="C34" s="97">
        <f t="shared" si="4"/>
        <v>0.02649149747610714</v>
      </c>
      <c r="D34" s="97">
        <f t="shared" si="4"/>
        <v>0.012224406725655987</v>
      </c>
      <c r="E34" s="97">
        <f t="shared" si="4"/>
        <v>0.009459818853747715</v>
      </c>
    </row>
    <row r="35" spans="1:5" ht="12.75">
      <c r="A35">
        <f t="shared" si="3"/>
        <v>2.700000000000001</v>
      </c>
      <c r="B35" s="97">
        <f t="shared" si="4"/>
        <v>0.04278406321640568</v>
      </c>
      <c r="C35" s="97">
        <f t="shared" si="4"/>
        <v>0.022313365145767695</v>
      </c>
      <c r="D35" s="97">
        <f t="shared" si="4"/>
        <v>0.009436885874544885</v>
      </c>
      <c r="E35" s="97">
        <f t="shared" si="4"/>
        <v>0.00705101255407312</v>
      </c>
    </row>
    <row r="36" spans="1:5" ht="12.75">
      <c r="A36">
        <f t="shared" si="3"/>
        <v>2.800000000000001</v>
      </c>
      <c r="B36" s="97">
        <f t="shared" si="4"/>
        <v>0.03799362344216037</v>
      </c>
      <c r="C36" s="97">
        <f t="shared" si="4"/>
        <v>0.018794548178931086</v>
      </c>
      <c r="D36" s="97">
        <f t="shared" si="4"/>
        <v>0.007244595650059542</v>
      </c>
      <c r="E36" s="97">
        <f t="shared" si="4"/>
        <v>0.005208670945438566</v>
      </c>
    </row>
    <row r="37" spans="1:5" ht="12.75">
      <c r="A37">
        <f t="shared" si="3"/>
        <v>2.9000000000000012</v>
      </c>
      <c r="B37" s="97">
        <f t="shared" si="4"/>
        <v>0.03379070426184105</v>
      </c>
      <c r="C37" s="97">
        <f t="shared" si="4"/>
        <v>0.015833599197473062</v>
      </c>
      <c r="D37" s="97">
        <f t="shared" si="4"/>
        <v>0.005531660484606271</v>
      </c>
      <c r="E37" s="97">
        <f t="shared" si="4"/>
        <v>0.003813292773365182</v>
      </c>
    </row>
    <row r="38" spans="1:5" ht="12.75">
      <c r="A38">
        <f t="shared" si="3"/>
        <v>3.0000000000000013</v>
      </c>
      <c r="B38" s="97">
        <f t="shared" si="4"/>
        <v>0.030099247892374965</v>
      </c>
      <c r="C38" s="97">
        <f t="shared" si="4"/>
        <v>0.013343654971200398</v>
      </c>
      <c r="D38" s="97">
        <f t="shared" si="4"/>
        <v>0.004201703041566595</v>
      </c>
      <c r="E38" s="97">
        <f t="shared" si="4"/>
        <v>0.0027667089245512473</v>
      </c>
    </row>
    <row r="39" spans="2:5" ht="12.75">
      <c r="B39" s="97"/>
      <c r="C39" s="97"/>
      <c r="D39" s="97"/>
      <c r="E39" s="97"/>
    </row>
    <row r="40" spans="2:5" ht="12.75">
      <c r="B40" s="97"/>
      <c r="C40" s="97"/>
      <c r="D40" s="97"/>
      <c r="E40" s="97"/>
    </row>
    <row r="41" spans="2:5" ht="12.75">
      <c r="B41" s="97"/>
      <c r="C41" s="97"/>
      <c r="D41" s="97"/>
      <c r="E41" s="97"/>
    </row>
    <row r="42" spans="2:5" ht="12.75">
      <c r="B42" s="97"/>
      <c r="C42" s="97"/>
      <c r="D42" s="97"/>
      <c r="E42" s="97"/>
    </row>
    <row r="43" spans="2:5" ht="12.75">
      <c r="B43" s="97"/>
      <c r="C43" s="97"/>
      <c r="D43" s="97"/>
      <c r="E43" s="97"/>
    </row>
  </sheetData>
  <printOptions/>
  <pageMargins left="0.75" right="0.75" top="1" bottom="1" header="0.5" footer="0.5"/>
  <pageSetup orientation="portrait"/>
  <drawing r:id="rId1"/>
</worksheet>
</file>

<file path=xl/worksheets/sheet8.xml><?xml version="1.0" encoding="utf-8"?>
<worksheet xmlns="http://schemas.openxmlformats.org/spreadsheetml/2006/main" xmlns:r="http://schemas.openxmlformats.org/officeDocument/2006/relationships">
  <dimension ref="A1:K104"/>
  <sheetViews>
    <sheetView workbookViewId="0" topLeftCell="A55">
      <selection activeCell="A104" sqref="A104"/>
    </sheetView>
  </sheetViews>
  <sheetFormatPr defaultColWidth="11.00390625" defaultRowHeight="12.75"/>
  <cols>
    <col min="1" max="1" width="13.00390625" style="1" customWidth="1"/>
    <col min="2" max="3" width="15.75390625" style="4" customWidth="1"/>
  </cols>
  <sheetData>
    <row r="1" spans="1:9" ht="12.75">
      <c r="A1" s="9" t="s">
        <v>293</v>
      </c>
      <c r="E1" s="9" t="s">
        <v>294</v>
      </c>
      <c r="I1" s="9" t="s">
        <v>295</v>
      </c>
    </row>
    <row r="3" spans="1:11" s="108" customFormat="1" ht="12.75">
      <c r="A3" s="106" t="s">
        <v>319</v>
      </c>
      <c r="B3" s="107">
        <v>50</v>
      </c>
      <c r="C3" s="107">
        <v>45</v>
      </c>
      <c r="E3" s="106" t="s">
        <v>319</v>
      </c>
      <c r="F3" s="107">
        <v>80</v>
      </c>
      <c r="G3" s="107">
        <v>75</v>
      </c>
      <c r="I3" s="106" t="s">
        <v>319</v>
      </c>
      <c r="J3" s="107">
        <v>80</v>
      </c>
      <c r="K3" s="107">
        <v>70</v>
      </c>
    </row>
    <row r="4" spans="1:11" s="3" customFormat="1" ht="12.75">
      <c r="A4" s="2" t="s">
        <v>320</v>
      </c>
      <c r="B4" s="5" t="s">
        <v>321</v>
      </c>
      <c r="C4" s="5" t="s">
        <v>299</v>
      </c>
      <c r="E4" s="2" t="s">
        <v>320</v>
      </c>
      <c r="F4" s="5" t="s">
        <v>321</v>
      </c>
      <c r="G4" s="5" t="s">
        <v>299</v>
      </c>
      <c r="I4" s="2" t="s">
        <v>320</v>
      </c>
      <c r="J4" s="5" t="s">
        <v>321</v>
      </c>
      <c r="K4" s="5" t="s">
        <v>299</v>
      </c>
    </row>
    <row r="5" spans="1:11" ht="12.75">
      <c r="A5" s="1">
        <v>1</v>
      </c>
      <c r="B5" s="4">
        <v>69000</v>
      </c>
      <c r="C5" s="4">
        <v>49000</v>
      </c>
      <c r="E5" s="1">
        <v>1</v>
      </c>
      <c r="F5" s="4">
        <v>40000</v>
      </c>
      <c r="G5" s="4">
        <v>72000</v>
      </c>
      <c r="I5" s="1">
        <v>1</v>
      </c>
      <c r="J5" s="4">
        <v>37000</v>
      </c>
      <c r="K5" s="4">
        <v>55000</v>
      </c>
    </row>
    <row r="6" spans="1:11" ht="12.75">
      <c r="A6" s="1">
        <v>2</v>
      </c>
      <c r="B6" s="4">
        <v>77000</v>
      </c>
      <c r="C6" s="4">
        <v>67000</v>
      </c>
      <c r="E6" s="1">
        <v>2</v>
      </c>
      <c r="F6" s="4">
        <v>42000</v>
      </c>
      <c r="G6" s="4">
        <v>34000</v>
      </c>
      <c r="I6" s="1">
        <v>2</v>
      </c>
      <c r="J6" s="4">
        <v>105000</v>
      </c>
      <c r="K6" s="4">
        <v>40000</v>
      </c>
    </row>
    <row r="7" spans="1:11" ht="12.75">
      <c r="A7" s="1">
        <v>3</v>
      </c>
      <c r="B7" s="4">
        <v>46000</v>
      </c>
      <c r="C7" s="4">
        <v>69000</v>
      </c>
      <c r="E7" s="1">
        <v>3</v>
      </c>
      <c r="F7" s="4">
        <v>83000</v>
      </c>
      <c r="G7" s="4">
        <v>65000</v>
      </c>
      <c r="I7" s="1">
        <v>3</v>
      </c>
      <c r="J7" s="4">
        <v>52000</v>
      </c>
      <c r="K7" s="4">
        <v>82000</v>
      </c>
    </row>
    <row r="8" spans="1:11" ht="12.75">
      <c r="A8" s="1">
        <v>4</v>
      </c>
      <c r="B8" s="4">
        <v>59000</v>
      </c>
      <c r="C8" s="4">
        <v>64000</v>
      </c>
      <c r="E8" s="1">
        <v>4</v>
      </c>
      <c r="F8" s="4">
        <v>100000</v>
      </c>
      <c r="G8" s="4">
        <v>34000</v>
      </c>
      <c r="I8" s="1">
        <v>4</v>
      </c>
      <c r="J8" s="4">
        <v>58000</v>
      </c>
      <c r="K8" s="4">
        <v>97000</v>
      </c>
    </row>
    <row r="9" spans="1:11" ht="12.75">
      <c r="A9" s="1">
        <v>5</v>
      </c>
      <c r="B9" s="4">
        <v>55000</v>
      </c>
      <c r="C9" s="4">
        <v>30000</v>
      </c>
      <c r="E9" s="1">
        <v>5</v>
      </c>
      <c r="F9" s="4">
        <v>100000</v>
      </c>
      <c r="G9" s="4">
        <v>86000</v>
      </c>
      <c r="I9" s="1">
        <v>5</v>
      </c>
      <c r="J9" s="4">
        <v>107000</v>
      </c>
      <c r="K9" s="4">
        <v>56000</v>
      </c>
    </row>
    <row r="10" spans="1:11" ht="12.75">
      <c r="A10" s="1">
        <v>6</v>
      </c>
      <c r="B10" s="4">
        <v>50000</v>
      </c>
      <c r="C10" s="4">
        <v>68000</v>
      </c>
      <c r="E10" s="1">
        <v>6</v>
      </c>
      <c r="F10" s="4">
        <v>86000</v>
      </c>
      <c r="G10" s="4">
        <v>86000</v>
      </c>
      <c r="I10" s="1">
        <v>6</v>
      </c>
      <c r="J10" s="4">
        <v>105000</v>
      </c>
      <c r="K10" s="4">
        <v>44000</v>
      </c>
    </row>
    <row r="11" spans="1:11" ht="12.75">
      <c r="A11" s="1">
        <v>7</v>
      </c>
      <c r="B11" s="4">
        <v>38000</v>
      </c>
      <c r="C11" s="4">
        <v>73000</v>
      </c>
      <c r="E11" s="1">
        <v>7</v>
      </c>
      <c r="F11" s="4">
        <v>104000</v>
      </c>
      <c r="G11" s="4">
        <v>67000</v>
      </c>
      <c r="I11" s="1">
        <v>7</v>
      </c>
      <c r="J11" s="4">
        <v>96000</v>
      </c>
      <c r="K11" s="4">
        <v>39000</v>
      </c>
    </row>
    <row r="12" spans="1:11" ht="12.75">
      <c r="A12" s="1">
        <v>8</v>
      </c>
      <c r="B12" s="4">
        <v>63000</v>
      </c>
      <c r="C12" s="4">
        <v>61000</v>
      </c>
      <c r="E12" s="1">
        <v>8</v>
      </c>
      <c r="F12" s="4">
        <v>70000</v>
      </c>
      <c r="G12" s="4">
        <v>64000</v>
      </c>
      <c r="I12" s="1">
        <v>8</v>
      </c>
      <c r="J12" s="4">
        <v>86000</v>
      </c>
      <c r="K12" s="4">
        <v>70000</v>
      </c>
    </row>
    <row r="13" spans="1:11" ht="12.75">
      <c r="A13" s="1">
        <v>9</v>
      </c>
      <c r="B13" s="4">
        <v>50000</v>
      </c>
      <c r="C13" s="4">
        <v>61000</v>
      </c>
      <c r="E13" s="1">
        <v>9</v>
      </c>
      <c r="F13" s="4">
        <v>37000</v>
      </c>
      <c r="G13" s="4">
        <v>79000</v>
      </c>
      <c r="I13" s="1">
        <v>9</v>
      </c>
      <c r="J13" s="4">
        <v>82000</v>
      </c>
      <c r="K13" s="4">
        <v>77000</v>
      </c>
    </row>
    <row r="14" spans="1:11" ht="12.75">
      <c r="A14" s="1">
        <v>10</v>
      </c>
      <c r="B14" s="4">
        <v>56000</v>
      </c>
      <c r="C14" s="4">
        <v>48000</v>
      </c>
      <c r="E14" s="1">
        <v>10</v>
      </c>
      <c r="F14" s="4">
        <v>62000</v>
      </c>
      <c r="G14" s="4">
        <v>78000</v>
      </c>
      <c r="I14" s="1">
        <v>10</v>
      </c>
      <c r="J14" s="4">
        <v>104000</v>
      </c>
      <c r="K14" s="4">
        <v>79000</v>
      </c>
    </row>
    <row r="15" spans="1:11" ht="12.75">
      <c r="A15" s="1">
        <v>11</v>
      </c>
      <c r="B15" s="4">
        <v>74000</v>
      </c>
      <c r="C15" s="4">
        <v>72000</v>
      </c>
      <c r="E15" s="1">
        <v>11</v>
      </c>
      <c r="F15" s="4">
        <v>88000</v>
      </c>
      <c r="G15" s="4">
        <v>85000</v>
      </c>
      <c r="I15" s="1">
        <v>11</v>
      </c>
      <c r="J15" s="4">
        <v>71000</v>
      </c>
      <c r="K15" s="4">
        <v>44000</v>
      </c>
    </row>
    <row r="16" spans="1:11" ht="12.75">
      <c r="A16" s="1">
        <v>12</v>
      </c>
      <c r="B16" s="4">
        <v>50000</v>
      </c>
      <c r="C16" s="4">
        <v>57000</v>
      </c>
      <c r="E16" s="1">
        <v>12</v>
      </c>
      <c r="F16" s="4">
        <v>72000</v>
      </c>
      <c r="G16" s="4">
        <v>83000</v>
      </c>
      <c r="I16" s="1">
        <v>12</v>
      </c>
      <c r="J16" s="4">
        <v>100000</v>
      </c>
      <c r="K16" s="4">
        <v>47000</v>
      </c>
    </row>
    <row r="17" spans="5:11" ht="12.75">
      <c r="E17" s="1"/>
      <c r="F17" s="4"/>
      <c r="G17" s="4"/>
      <c r="I17" s="1"/>
      <c r="J17" s="4"/>
      <c r="K17" s="4"/>
    </row>
    <row r="18" spans="1:11" s="3" customFormat="1" ht="12.75">
      <c r="A18" s="2" t="s">
        <v>129</v>
      </c>
      <c r="B18" s="5">
        <v>57250</v>
      </c>
      <c r="C18" s="5">
        <v>59916.666666666664</v>
      </c>
      <c r="E18" s="2" t="s">
        <v>129</v>
      </c>
      <c r="F18" s="5">
        <v>73666.66666666667</v>
      </c>
      <c r="G18" s="5">
        <v>69416.66666666667</v>
      </c>
      <c r="I18" s="2" t="s">
        <v>129</v>
      </c>
      <c r="J18" s="5">
        <v>83583.33333333333</v>
      </c>
      <c r="K18" s="5">
        <v>60833.333333333336</v>
      </c>
    </row>
    <row r="19" spans="1:11" s="86" customFormat="1" ht="12.75">
      <c r="A19" s="84" t="s">
        <v>130</v>
      </c>
      <c r="B19" s="85">
        <v>11701.786965323638</v>
      </c>
      <c r="C19" s="85">
        <v>12427.66951994498</v>
      </c>
      <c r="E19" s="84" t="s">
        <v>130</v>
      </c>
      <c r="F19" s="85">
        <v>24091.995401465654</v>
      </c>
      <c r="G19" s="85">
        <v>18372.203971975672</v>
      </c>
      <c r="I19" s="84" t="s">
        <v>130</v>
      </c>
      <c r="J19" s="85">
        <v>23922.064114853303</v>
      </c>
      <c r="K19" s="85">
        <v>19441.442769755973</v>
      </c>
    </row>
    <row r="37" spans="1:9" ht="12.75">
      <c r="A37" t="s">
        <v>27</v>
      </c>
      <c r="B37"/>
      <c r="C37"/>
      <c r="E37" t="s">
        <v>27</v>
      </c>
      <c r="I37" t="s">
        <v>27</v>
      </c>
    </row>
    <row r="38" spans="1:3" ht="13.5" thickBot="1">
      <c r="A38"/>
      <c r="B38"/>
      <c r="C38"/>
    </row>
    <row r="39" spans="1:11" ht="12.75">
      <c r="A39" s="8"/>
      <c r="B39" s="8" t="s">
        <v>321</v>
      </c>
      <c r="C39" s="8" t="s">
        <v>299</v>
      </c>
      <c r="E39" s="8"/>
      <c r="F39" s="8" t="s">
        <v>321</v>
      </c>
      <c r="G39" s="8" t="s">
        <v>299</v>
      </c>
      <c r="I39" s="8"/>
      <c r="J39" s="8" t="s">
        <v>321</v>
      </c>
      <c r="K39" s="8" t="s">
        <v>299</v>
      </c>
    </row>
    <row r="40" spans="1:11" ht="12.75">
      <c r="A40" s="6" t="s">
        <v>129</v>
      </c>
      <c r="B40" s="6">
        <v>57250</v>
      </c>
      <c r="C40" s="6">
        <v>59916.666666666664</v>
      </c>
      <c r="E40" s="6" t="s">
        <v>129</v>
      </c>
      <c r="F40" s="6">
        <v>73666.66666666667</v>
      </c>
      <c r="G40" s="6">
        <v>69416.66666666667</v>
      </c>
      <c r="I40" s="6" t="s">
        <v>129</v>
      </c>
      <c r="J40" s="6">
        <v>83583.33333333333</v>
      </c>
      <c r="K40" s="6">
        <v>60833.333333333336</v>
      </c>
    </row>
    <row r="41" spans="1:11" ht="12.75">
      <c r="A41" s="6" t="s">
        <v>28</v>
      </c>
      <c r="B41" s="6">
        <v>136931818.1818182</v>
      </c>
      <c r="C41" s="6">
        <v>154446969.69696948</v>
      </c>
      <c r="E41" s="6" t="s">
        <v>28</v>
      </c>
      <c r="F41" s="6">
        <v>580424242.4242421</v>
      </c>
      <c r="G41" s="6">
        <v>337537878.7878786</v>
      </c>
      <c r="I41" s="6" t="s">
        <v>28</v>
      </c>
      <c r="J41" s="6">
        <v>572265151.515152</v>
      </c>
      <c r="K41" s="6">
        <v>377969696.96969676</v>
      </c>
    </row>
    <row r="42" spans="1:11" ht="12.75">
      <c r="A42" s="6" t="s">
        <v>29</v>
      </c>
      <c r="B42" s="6">
        <v>12</v>
      </c>
      <c r="C42" s="6">
        <v>12</v>
      </c>
      <c r="E42" s="6" t="s">
        <v>29</v>
      </c>
      <c r="F42" s="6">
        <v>12</v>
      </c>
      <c r="G42" s="6">
        <v>12</v>
      </c>
      <c r="I42" s="6" t="s">
        <v>29</v>
      </c>
      <c r="J42" s="6">
        <v>12</v>
      </c>
      <c r="K42" s="6">
        <v>12</v>
      </c>
    </row>
    <row r="43" spans="1:11" ht="12.75">
      <c r="A43" s="6" t="s">
        <v>30</v>
      </c>
      <c r="B43" s="6">
        <v>145689393.93939382</v>
      </c>
      <c r="C43" s="6"/>
      <c r="E43" s="6" t="s">
        <v>30</v>
      </c>
      <c r="F43" s="6">
        <v>458981060.6060604</v>
      </c>
      <c r="G43" s="6"/>
      <c r="I43" s="6" t="s">
        <v>30</v>
      </c>
      <c r="J43" s="6">
        <v>475117424.24242437</v>
      </c>
      <c r="K43" s="6"/>
    </row>
    <row r="44" spans="1:11" ht="12.75">
      <c r="A44" s="6" t="s">
        <v>109</v>
      </c>
      <c r="B44" s="6">
        <v>0</v>
      </c>
      <c r="C44" s="6"/>
      <c r="E44" s="6" t="s">
        <v>109</v>
      </c>
      <c r="F44" s="6">
        <v>0</v>
      </c>
      <c r="G44" s="6"/>
      <c r="I44" s="6" t="s">
        <v>109</v>
      </c>
      <c r="J44" s="6">
        <v>0</v>
      </c>
      <c r="K44" s="6"/>
    </row>
    <row r="45" spans="1:11" ht="12.75">
      <c r="A45" s="6" t="s">
        <v>110</v>
      </c>
      <c r="B45" s="6">
        <v>22</v>
      </c>
      <c r="C45" s="6"/>
      <c r="E45" s="6" t="s">
        <v>110</v>
      </c>
      <c r="F45" s="6">
        <v>22</v>
      </c>
      <c r="G45" s="6"/>
      <c r="I45" s="6" t="s">
        <v>110</v>
      </c>
      <c r="J45" s="6">
        <v>22</v>
      </c>
      <c r="K45" s="6"/>
    </row>
    <row r="46" spans="1:11" s="3" customFormat="1" ht="12.75">
      <c r="A46" s="87" t="s">
        <v>111</v>
      </c>
      <c r="B46" s="92">
        <v>-0.5411658578238021</v>
      </c>
      <c r="C46" s="87"/>
      <c r="E46" s="87" t="s">
        <v>111</v>
      </c>
      <c r="F46" s="92">
        <v>0.48592268315002485</v>
      </c>
      <c r="G46" s="87"/>
      <c r="I46" s="87" t="s">
        <v>111</v>
      </c>
      <c r="J46" s="92">
        <v>2.5565632825066906</v>
      </c>
      <c r="K46" s="87"/>
    </row>
    <row r="47" spans="1:11" s="89" customFormat="1" ht="12.75">
      <c r="A47" s="88" t="s">
        <v>112</v>
      </c>
      <c r="B47" s="93">
        <v>0.29691571216232704</v>
      </c>
      <c r="C47" s="88"/>
      <c r="E47" s="88" t="s">
        <v>112</v>
      </c>
      <c r="F47" s="93">
        <v>0.31591337854312396</v>
      </c>
      <c r="G47" s="88"/>
      <c r="I47" s="88" t="s">
        <v>112</v>
      </c>
      <c r="J47" s="93">
        <v>0.008995622114558207</v>
      </c>
      <c r="K47" s="88"/>
    </row>
    <row r="48" spans="1:11" ht="12.75">
      <c r="A48" s="6" t="s">
        <v>113</v>
      </c>
      <c r="B48" s="94">
        <v>1.717144186841324</v>
      </c>
      <c r="C48" s="6"/>
      <c r="E48" s="6" t="s">
        <v>113</v>
      </c>
      <c r="F48" s="94">
        <v>1.717144186841324</v>
      </c>
      <c r="G48" s="6"/>
      <c r="I48" s="6" t="s">
        <v>113</v>
      </c>
      <c r="J48" s="94">
        <v>1.717144186841324</v>
      </c>
      <c r="K48" s="6"/>
    </row>
    <row r="49" spans="1:11" s="91" customFormat="1" ht="12.75">
      <c r="A49" s="90" t="s">
        <v>114</v>
      </c>
      <c r="B49" s="95">
        <v>0.5938314243246541</v>
      </c>
      <c r="C49" s="90"/>
      <c r="E49" s="90" t="s">
        <v>114</v>
      </c>
      <c r="F49" s="95">
        <v>0.6318267570862479</v>
      </c>
      <c r="G49" s="90"/>
      <c r="I49" s="90" t="s">
        <v>114</v>
      </c>
      <c r="J49" s="95">
        <v>0.017991244229116413</v>
      </c>
      <c r="K49" s="90"/>
    </row>
    <row r="50" spans="1:11" ht="13.5" thickBot="1">
      <c r="A50" s="7" t="s">
        <v>115</v>
      </c>
      <c r="B50" s="96">
        <v>2.0738752937177196</v>
      </c>
      <c r="C50" s="7"/>
      <c r="E50" s="7" t="s">
        <v>115</v>
      </c>
      <c r="F50" s="96">
        <v>2.0738752937177196</v>
      </c>
      <c r="G50" s="7"/>
      <c r="I50" s="7" t="s">
        <v>115</v>
      </c>
      <c r="J50" s="96">
        <v>2.0738752937177196</v>
      </c>
      <c r="K50" s="7"/>
    </row>
    <row r="52" ht="12.75">
      <c r="A52" s="2" t="s">
        <v>116</v>
      </c>
    </row>
    <row r="53" ht="12.75">
      <c r="A53" s="24" t="s">
        <v>118</v>
      </c>
    </row>
    <row r="54" ht="12.75">
      <c r="A54" s="24" t="s">
        <v>160</v>
      </c>
    </row>
    <row r="55" ht="12.75">
      <c r="A55" s="24" t="s">
        <v>161</v>
      </c>
    </row>
    <row r="57" ht="12.75">
      <c r="A57" s="9" t="s">
        <v>322</v>
      </c>
    </row>
    <row r="58" ht="12.75"/>
    <row r="59" ht="12.75"/>
    <row r="60" ht="12.75"/>
    <row r="61" ht="12.75"/>
    <row r="62" ht="12.75"/>
    <row r="63" ht="12.75"/>
    <row r="66" ht="12.75">
      <c r="A66" s="9" t="s">
        <v>240</v>
      </c>
    </row>
    <row r="67" ht="12.75"/>
    <row r="68" ht="12.75"/>
    <row r="69" ht="12.75"/>
    <row r="70" ht="12.75"/>
    <row r="71" ht="12.75"/>
    <row r="72" ht="12.75"/>
    <row r="73" ht="12.75"/>
    <row r="74" ht="12.75"/>
    <row r="75" ht="12.75"/>
    <row r="76" ht="12.75"/>
    <row r="78" ht="12.75">
      <c r="A78"/>
    </row>
    <row r="79" ht="12.75">
      <c r="A79" s="3" t="s">
        <v>241</v>
      </c>
    </row>
    <row r="80" ht="12.75"/>
    <row r="81" ht="12.75"/>
    <row r="82" ht="12.75"/>
    <row r="83" ht="12.75"/>
    <row r="84" ht="12.75"/>
    <row r="85" ht="12.75"/>
    <row r="86" ht="12.75"/>
    <row r="87" ht="12.75"/>
    <row r="88" ht="12.75"/>
    <row r="89" ht="12.75"/>
    <row r="93" ht="12.75">
      <c r="A93" s="9" t="s">
        <v>242</v>
      </c>
    </row>
    <row r="94" ht="12.75"/>
    <row r="95" ht="12.75"/>
    <row r="96" ht="12.75"/>
    <row r="97" ht="12.75"/>
    <row r="98" ht="12.75"/>
    <row r="99" ht="12.75"/>
    <row r="100" ht="12.75"/>
    <row r="101" ht="12.75"/>
    <row r="104" ht="12.75">
      <c r="A104" s="9" t="s">
        <v>243</v>
      </c>
    </row>
    <row r="106" ht="12.75"/>
    <row r="107" ht="12.75"/>
    <row r="108" ht="12.75"/>
    <row r="109" ht="12.75"/>
    <row r="110" ht="12.75"/>
    <row r="111" ht="12.75"/>
    <row r="112" ht="12.75"/>
  </sheetData>
  <printOptions gridLines="1"/>
  <pageMargins left="0.75" right="0.75" top="1" bottom="1" header="0.5" footer="0.5"/>
  <pageSetup orientation="portrait" paperSize="9"/>
  <headerFooter alignWithMargins="0">
    <oddHeader>&amp;C&amp;A</oddHeader>
    <oddFooter>&amp;CPage &amp;P</oddFooter>
  </headerFooter>
  <drawing r:id="rId7"/>
  <legacyDrawing r:id="rId6"/>
  <oleObjects>
    <oleObject progId="Equation.2" shapeId="3109488" r:id="rId1"/>
    <oleObject progId="Equation.2" shapeId="3165763" r:id="rId2"/>
    <oleObject progId="Equation.2" shapeId="88940" r:id="rId3"/>
    <oleObject progId="Equation.2" shapeId="97375" r:id="rId4"/>
    <oleObject progId="Equation.2" shapeId="9344076" r:id="rId5"/>
  </oleObjects>
</worksheet>
</file>

<file path=xl/worksheets/sheet9.xml><?xml version="1.0" encoding="utf-8"?>
<worksheet xmlns="http://schemas.openxmlformats.org/spreadsheetml/2006/main" xmlns:r="http://schemas.openxmlformats.org/officeDocument/2006/relationships">
  <dimension ref="A1:D43"/>
  <sheetViews>
    <sheetView workbookViewId="0" topLeftCell="A1">
      <selection activeCell="B36" sqref="B36"/>
    </sheetView>
  </sheetViews>
  <sheetFormatPr defaultColWidth="11.00390625" defaultRowHeight="12.75"/>
  <cols>
    <col min="1" max="16384" width="10.75390625" style="48" customWidth="1"/>
  </cols>
  <sheetData>
    <row r="1" s="3" customFormat="1" ht="12.75">
      <c r="A1" s="3" t="s">
        <v>162</v>
      </c>
    </row>
    <row r="3" ht="12.75">
      <c r="A3" s="48" t="s">
        <v>163</v>
      </c>
    </row>
    <row r="5" spans="1:3" ht="12.75">
      <c r="A5" s="48" t="s">
        <v>320</v>
      </c>
      <c r="B5" s="48" t="s">
        <v>164</v>
      </c>
      <c r="C5" s="48" t="s">
        <v>165</v>
      </c>
    </row>
    <row r="6" spans="1:3" ht="12.75">
      <c r="A6" s="48">
        <v>1</v>
      </c>
      <c r="B6" s="48">
        <v>0</v>
      </c>
      <c r="C6" s="48">
        <v>0</v>
      </c>
    </row>
    <row r="7" spans="1:3" ht="12.75">
      <c r="A7" s="48">
        <f aca="true" t="shared" si="0" ref="A7:A27">A6+1</f>
        <v>2</v>
      </c>
      <c r="B7" s="48">
        <v>0</v>
      </c>
      <c r="C7" s="48">
        <v>0</v>
      </c>
    </row>
    <row r="8" spans="1:3" ht="12.75">
      <c r="A8" s="48">
        <f t="shared" si="0"/>
        <v>3</v>
      </c>
      <c r="B8" s="48">
        <v>0</v>
      </c>
      <c r="C8" s="48">
        <v>1</v>
      </c>
    </row>
    <row r="9" spans="1:3" ht="12.75">
      <c r="A9" s="48">
        <f t="shared" si="0"/>
        <v>4</v>
      </c>
      <c r="B9" s="48">
        <v>0</v>
      </c>
      <c r="C9" s="48">
        <v>1</v>
      </c>
    </row>
    <row r="10" spans="1:3" ht="12.75">
      <c r="A10" s="48">
        <f t="shared" si="0"/>
        <v>5</v>
      </c>
      <c r="B10" s="48">
        <v>0</v>
      </c>
      <c r="C10" s="48">
        <v>1</v>
      </c>
    </row>
    <row r="11" spans="1:3" ht="12.75">
      <c r="A11" s="48">
        <f t="shared" si="0"/>
        <v>6</v>
      </c>
      <c r="B11" s="48">
        <v>0</v>
      </c>
      <c r="C11" s="48">
        <v>1</v>
      </c>
    </row>
    <row r="12" spans="1:3" ht="12.75">
      <c r="A12" s="48">
        <f t="shared" si="0"/>
        <v>7</v>
      </c>
      <c r="B12" s="48">
        <v>0</v>
      </c>
      <c r="C12" s="48">
        <v>1</v>
      </c>
    </row>
    <row r="13" spans="1:3" ht="12.75">
      <c r="A13" s="48">
        <f t="shared" si="0"/>
        <v>8</v>
      </c>
      <c r="B13" s="48">
        <v>1</v>
      </c>
      <c r="C13" s="48">
        <v>1</v>
      </c>
    </row>
    <row r="14" spans="1:3" ht="12.75">
      <c r="A14" s="48">
        <f t="shared" si="0"/>
        <v>9</v>
      </c>
      <c r="B14" s="48">
        <v>1</v>
      </c>
      <c r="C14" s="48">
        <v>1</v>
      </c>
    </row>
    <row r="15" spans="1:3" ht="12.75">
      <c r="A15" s="48">
        <f t="shared" si="0"/>
        <v>10</v>
      </c>
      <c r="B15" s="48">
        <v>1</v>
      </c>
      <c r="C15" s="48">
        <v>1</v>
      </c>
    </row>
    <row r="16" spans="1:3" ht="12.75">
      <c r="A16" s="48">
        <f t="shared" si="0"/>
        <v>11</v>
      </c>
      <c r="B16" s="48">
        <v>1</v>
      </c>
      <c r="C16" s="48">
        <v>1</v>
      </c>
    </row>
    <row r="17" spans="1:3" ht="12.75">
      <c r="A17" s="48">
        <f t="shared" si="0"/>
        <v>12</v>
      </c>
      <c r="B17" s="48">
        <v>1</v>
      </c>
      <c r="C17" s="48">
        <v>1</v>
      </c>
    </row>
    <row r="18" spans="1:3" ht="12.75">
      <c r="A18" s="48">
        <f t="shared" si="0"/>
        <v>13</v>
      </c>
      <c r="B18" s="48">
        <v>1</v>
      </c>
      <c r="C18" s="48">
        <v>1</v>
      </c>
    </row>
    <row r="19" spans="1:3" ht="12.75">
      <c r="A19" s="48">
        <f t="shared" si="0"/>
        <v>14</v>
      </c>
      <c r="B19" s="48">
        <v>1</v>
      </c>
      <c r="C19" s="48">
        <v>1</v>
      </c>
    </row>
    <row r="20" spans="1:3" ht="12.75">
      <c r="A20" s="48">
        <f t="shared" si="0"/>
        <v>15</v>
      </c>
      <c r="B20" s="48">
        <v>1</v>
      </c>
      <c r="C20" s="48">
        <v>1</v>
      </c>
    </row>
    <row r="21" spans="1:3" ht="12.75">
      <c r="A21" s="48">
        <f t="shared" si="0"/>
        <v>16</v>
      </c>
      <c r="B21" s="48">
        <v>1</v>
      </c>
      <c r="C21" s="48">
        <v>1</v>
      </c>
    </row>
    <row r="22" spans="1:3" ht="12.75">
      <c r="A22" s="48">
        <f t="shared" si="0"/>
        <v>17</v>
      </c>
      <c r="B22" s="48">
        <v>1</v>
      </c>
      <c r="C22" s="48">
        <v>1</v>
      </c>
    </row>
    <row r="23" spans="1:3" ht="12.75">
      <c r="A23" s="48">
        <f t="shared" si="0"/>
        <v>18</v>
      </c>
      <c r="B23" s="48">
        <v>1</v>
      </c>
      <c r="C23" s="48">
        <v>1</v>
      </c>
    </row>
    <row r="24" spans="1:3" ht="12.75">
      <c r="A24" s="48">
        <f t="shared" si="0"/>
        <v>19</v>
      </c>
      <c r="B24" s="48">
        <v>1</v>
      </c>
      <c r="C24" s="48">
        <v>1</v>
      </c>
    </row>
    <row r="25" spans="1:3" ht="12.75">
      <c r="A25" s="48">
        <f t="shared" si="0"/>
        <v>20</v>
      </c>
      <c r="B25" s="48">
        <v>1</v>
      </c>
      <c r="C25" s="48">
        <v>1</v>
      </c>
    </row>
    <row r="26" spans="1:3" ht="12.75">
      <c r="A26" s="48">
        <f t="shared" si="0"/>
        <v>21</v>
      </c>
      <c r="B26" s="48">
        <v>1</v>
      </c>
      <c r="C26" s="48">
        <v>1</v>
      </c>
    </row>
    <row r="27" spans="1:3" s="3" customFormat="1" ht="12.75">
      <c r="A27" s="48">
        <f t="shared" si="0"/>
        <v>22</v>
      </c>
      <c r="B27" s="48">
        <v>1</v>
      </c>
      <c r="C27" s="48">
        <v>1</v>
      </c>
    </row>
    <row r="28" spans="1:3" s="43" customFormat="1" ht="12.75">
      <c r="A28" s="41" t="s">
        <v>129</v>
      </c>
      <c r="B28" s="42">
        <f>AVERAGE(B6:B27)</f>
        <v>0.6818181818181818</v>
      </c>
      <c r="C28" s="42">
        <f>AVERAGE(C6:C27)</f>
        <v>0.9090909090909091</v>
      </c>
    </row>
    <row r="29" spans="1:3" s="43" customFormat="1" ht="12.75">
      <c r="A29" s="41" t="s">
        <v>265</v>
      </c>
      <c r="B29" s="44">
        <f>COUNT(B6:B27)</f>
        <v>22</v>
      </c>
      <c r="C29" s="44">
        <f>COUNT(C6:C27)</f>
        <v>22</v>
      </c>
    </row>
    <row r="30" spans="1:4" ht="12.75">
      <c r="A30" s="3" t="s">
        <v>266</v>
      </c>
      <c r="B30" s="10"/>
      <c r="C30" s="10"/>
      <c r="D30" s="51">
        <f>B29+C29-2</f>
        <v>42</v>
      </c>
    </row>
    <row r="32" ht="12.75">
      <c r="A32" s="48" t="s">
        <v>170</v>
      </c>
    </row>
    <row r="33" ht="12.75">
      <c r="A33" s="48" t="s">
        <v>171</v>
      </c>
    </row>
    <row r="35" ht="12.75">
      <c r="A35" s="48" t="s">
        <v>267</v>
      </c>
    </row>
    <row r="36" spans="1:2" ht="12.75">
      <c r="A36" s="48" t="s">
        <v>268</v>
      </c>
      <c r="B36" s="49">
        <f>B28-C28</f>
        <v>-0.2272727272727273</v>
      </c>
    </row>
    <row r="37" spans="1:4" ht="12.75">
      <c r="A37" s="48" t="s">
        <v>269</v>
      </c>
      <c r="B37" s="50">
        <f>((B29*B28+C29*C28)/(B29+C29))</f>
        <v>0.7954545454545454</v>
      </c>
      <c r="D37" s="48" t="s">
        <v>270</v>
      </c>
    </row>
    <row r="38" spans="1:2" ht="12.75">
      <c r="A38" s="48" t="s">
        <v>271</v>
      </c>
      <c r="B38" s="50">
        <f>SQRT(B37*(1-B37))</f>
        <v>0.4033690761204284</v>
      </c>
    </row>
    <row r="39" spans="1:2" ht="12.75">
      <c r="A39" s="48" t="s">
        <v>272</v>
      </c>
      <c r="B39" s="50">
        <f>B38*SQRT((B29+C29)/(B29*C29))</f>
        <v>0.12162035250216065</v>
      </c>
    </row>
    <row r="41" spans="1:2" ht="15.75">
      <c r="A41" s="45" t="s">
        <v>267</v>
      </c>
      <c r="B41" s="45">
        <f>B36/B39</f>
        <v>-1.868706368604627</v>
      </c>
    </row>
    <row r="42" spans="1:2" ht="15.75">
      <c r="A42" s="45"/>
      <c r="B42" s="45"/>
    </row>
    <row r="43" spans="1:2" ht="15.75">
      <c r="A43" s="45" t="s">
        <v>273</v>
      </c>
      <c r="B43" s="45">
        <f>TDIST(ABS(B41),D30,2)</f>
        <v>0.06864868422413906</v>
      </c>
    </row>
  </sheetData>
  <printOptions gridLines="1"/>
  <pageMargins left="0.75" right="0.75" top="1" bottom="1" header="0.5" footer="0.5"/>
  <pageSetup orientation="portrait"/>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tools</dc:title>
  <dc:subject>UP504</dc:subject>
  <dc:creator>Prof. Scott Campbell (sdcamp@umich.edu)</dc:creator>
  <cp:keywords/>
  <dc:description/>
  <cp:lastModifiedBy>S Campbell</cp:lastModifiedBy>
  <cp:lastPrinted>2008-03-24T17:44:47Z</cp:lastPrinted>
  <dcterms:created xsi:type="dcterms:W3CDTF">2001-01-09T20:00:47Z</dcterms:created>
  <dcterms:modified xsi:type="dcterms:W3CDTF">2010-02-02T21:36:00Z</dcterms:modified>
  <cp:category/>
  <cp:version/>
  <cp:contentType/>
  <cp:contentStatus/>
</cp:coreProperties>
</file>