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0" windowWidth="12300" windowHeight="10524" activeTab="2"/>
  </bookViews>
  <sheets>
    <sheet name="WB! Status" sheetId="1" r:id="rId1"/>
    <sheet name="Formulation" sheetId="2" r:id="rId2"/>
    <sheet name="P Median Model" sheetId="3" r:id="rId3"/>
    <sheet name="Results" sheetId="4" r:id="rId4"/>
  </sheets>
  <externalReferences>
    <externalReference r:id="rId7"/>
    <externalReference r:id="rId8"/>
  </externalReferences>
  <definedNames>
    <definedName name="Assignment">'P Median Model'!$B$53:$H$59</definedName>
    <definedName name="CoverDist">'P Median Model'!#REF!</definedName>
    <definedName name="Demand">'P Median Model'!$I$25:$I$31</definedName>
    <definedName name="DemDist">'P Median Model'!$B$35:$H$41</definedName>
    <definedName name="Locations">'P Median Model'!$B$48:$H$48</definedName>
    <definedName name="Number2Locate">'P Median Model'!$B$43</definedName>
    <definedName name="SitesPicked">'P Median Model'!$B$49</definedName>
    <definedName name="WBBINLocations">'P Median Model'!$B$48:$H$48</definedName>
    <definedName name="WBMIN">'P Median Model'!$C$63</definedName>
    <definedName name="ZEqnNum151545" localSheetId="1">'Formulation'!$D$4</definedName>
    <definedName name="ZEqnNum207250" localSheetId="1">'Formulation'!$D$4</definedName>
    <definedName name="ZEqnNum233337" localSheetId="1">'Formulation'!$D$4</definedName>
    <definedName name="ZEqnNum543720" localSheetId="1">'Formulation'!$D$4</definedName>
    <definedName name="ZEqnNum774457" localSheetId="1">'Formulation'!$D$4</definedName>
  </definedNames>
  <calcPr fullCalcOnLoad="1"/>
</workbook>
</file>

<file path=xl/sharedStrings.xml><?xml version="1.0" encoding="utf-8"?>
<sst xmlns="http://schemas.openxmlformats.org/spreadsheetml/2006/main" count="123" uniqueCount="64">
  <si>
    <t>INPUTS</t>
  </si>
  <si>
    <t>A</t>
  </si>
  <si>
    <t>B</t>
  </si>
  <si>
    <t>C</t>
  </si>
  <si>
    <t>D</t>
  </si>
  <si>
    <t>E</t>
  </si>
  <si>
    <t>F</t>
  </si>
  <si>
    <t>G</t>
  </si>
  <si>
    <t>Number2Locate</t>
  </si>
  <si>
    <t>DECISION VARIABLES</t>
  </si>
  <si>
    <t>Locations</t>
  </si>
  <si>
    <t>OBJECTIVE</t>
  </si>
  <si>
    <t>CONSTRAINTS</t>
  </si>
  <si>
    <t>Node</t>
  </si>
  <si>
    <t xml:space="preserve"> MODEL INFORMATION:</t>
  </si>
  <si>
    <t xml:space="preserve">   CLASSIFICATION DATA            Current   Capacity Limits</t>
  </si>
  <si>
    <t xml:space="preserve">   --------------------------------------------------------</t>
  </si>
  <si>
    <t xml:space="preserve">   Nonlinears                           0               800</t>
  </si>
  <si>
    <t xml:space="preserve"> MODEL TYPE:             Mixed Integer / Linear</t>
  </si>
  <si>
    <t xml:space="preserve"> SOLUTION STATUS:        GLOBALLY OPTIMAL</t>
  </si>
  <si>
    <t xml:space="preserve"> SOLVER TYPE:            Branch-and-Bound</t>
  </si>
  <si>
    <t xml:space="preserve"> INFEASIBILITY:          0</t>
  </si>
  <si>
    <t xml:space="preserve"> ACTIVE:                 0</t>
  </si>
  <si>
    <t xml:space="preserve"> SOLUTION TIME:          0 Hours  0 Minutes  0 Seconds</t>
  </si>
  <si>
    <t xml:space="preserve"> End of Report</t>
  </si>
  <si>
    <t xml:space="preserve"> DATE GENERATED:</t>
  </si>
  <si>
    <t>SitesPicked</t>
  </si>
  <si>
    <t>Demand</t>
  </si>
  <si>
    <t>Sites</t>
  </si>
  <si>
    <t>Allowed</t>
  </si>
  <si>
    <t>Number of Sites</t>
  </si>
  <si>
    <t>Demand * Distance</t>
  </si>
  <si>
    <t>Assignment Variables</t>
  </si>
  <si>
    <t>Times Assigned</t>
  </si>
  <si>
    <t>Required</t>
  </si>
  <si>
    <t>Nodes Assigned</t>
  </si>
  <si>
    <t xml:space="preserve">   Adjustables                         56              8000</t>
  </si>
  <si>
    <t xml:space="preserve"> DIRECTION:              Minimize</t>
  </si>
  <si>
    <t xml:space="preserve">   Integers/Binaries                  0/7               800</t>
  </si>
  <si>
    <t>Linkage Constraint (aggregate)</t>
  </si>
  <si>
    <t>Avg Dist</t>
  </si>
  <si>
    <t>Minimize</t>
  </si>
  <si>
    <t>Demand weighted total</t>
  </si>
  <si>
    <t xml:space="preserve">   Minimum coefficient value:        1  on P Median Model!C63</t>
  </si>
  <si>
    <t xml:space="preserve">   Minimum coefficient in formula:   P Median Model!C63</t>
  </si>
  <si>
    <t xml:space="preserve">   Maximum coefficient value:        4000  on P Median Model!D57</t>
  </si>
  <si>
    <t xml:space="preserve">   Maximum coefficient in formula:   P Median Model!C63</t>
  </si>
  <si>
    <t>B,C,E</t>
  </si>
  <si>
    <t>C,E</t>
  </si>
  <si>
    <t>A,B,C,E</t>
  </si>
  <si>
    <t>A,B,C,E,F,G</t>
  </si>
  <si>
    <t>A,B,C,E,G</t>
  </si>
  <si>
    <t>A,B,C,D,E,F,G</t>
  </si>
  <si>
    <t>Demand Weighted Avg Dist</t>
  </si>
  <si>
    <t>© Copyright, 2010, Mark S. Daskin, University of Michigan</t>
  </si>
  <si>
    <t xml:space="preserve"> What'sBest!® 9.0.3.4 (Dec 03, 2008) - Library 5.0.1.333 - Status Report -</t>
  </si>
  <si>
    <t xml:space="preserve">   Numerics                           264</t>
  </si>
  <si>
    <t xml:space="preserve">   Variables                           94</t>
  </si>
  <si>
    <t xml:space="preserve">   Constraints                         15              4000</t>
  </si>
  <si>
    <t xml:space="preserve">   Coefficients                       214</t>
  </si>
  <si>
    <t xml:space="preserve"> OBJECTIVE VALUE:        2405</t>
  </si>
  <si>
    <t xml:space="preserve"> TRIES:                  62</t>
  </si>
  <si>
    <t xml:space="preserve"> BEST OBJECTIVE BOUND:   2405</t>
  </si>
  <si>
    <t xml:space="preserve"> STEPS:                  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</si>
</sst>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 dd\,\ yyyy"/>
    <numFmt numFmtId="169" formatCode="hh:mm\ AM/PM"/>
    <numFmt numFmtId="170" formatCode="0.0%"/>
    <numFmt numFmtId="171" formatCode="#,##0.000_);\(#,##0.000\)"/>
    <numFmt numFmtId="172" formatCode="0.000"/>
  </numFmts>
  <fonts count="48">
    <font>
      <sz val="10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9"/>
      <name val="Courier"/>
      <family val="3"/>
    </font>
    <font>
      <sz val="9"/>
      <color indexed="10"/>
      <name val="Courier"/>
      <family val="3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33" fillId="26" borderId="0" applyNumberFormat="0" applyBorder="0" applyAlignment="0" applyProtection="0"/>
    <xf numFmtId="0" fontId="0" fillId="27" borderId="0" applyNumberFormat="0" applyBorder="0" applyAlignment="0">
      <protection locked="0"/>
    </xf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39" applyFont="1" applyAlignment="1" applyProtection="1">
      <alignment horizontal="center"/>
      <protection locked="0"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 horizontal="left"/>
    </xf>
    <xf numFmtId="169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7" borderId="0" xfId="41" applyNumberFormat="1" applyAlignment="1">
      <alignment horizontal="center"/>
      <protection locked="0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 quotePrefix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 wrapText="1"/>
    </xf>
    <xf numFmtId="0" fontId="2" fillId="34" borderId="12" xfId="0" applyFont="1" applyFill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0" fillId="34" borderId="11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34" borderId="10" xfId="39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171" fontId="0" fillId="0" borderId="0" xfId="44" applyNumberFormat="1" applyFont="1" applyAlignment="1">
      <alignment horizontal="center"/>
    </xf>
    <xf numFmtId="0" fontId="9" fillId="0" borderId="0" xfId="0" applyFont="1" applyAlignment="1">
      <alignment horizontal="left"/>
    </xf>
    <xf numFmtId="172" fontId="0" fillId="0" borderId="10" xfId="0" applyNumberFormat="1" applyBorder="1" applyAlignment="1">
      <alignment horizontal="center"/>
    </xf>
    <xf numFmtId="0" fontId="11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0" fillId="0" borderId="0" xfId="0" applyAlignment="1" applyProtection="1">
      <alignment horizontal="center"/>
      <protection locked="0"/>
    </xf>
    <xf numFmtId="0" fontId="2" fillId="34" borderId="10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2" fillId="34" borderId="13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djustable" xfId="39"/>
    <cellStyle name="Bad" xfId="40"/>
    <cellStyle name="Best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Distance vs. Number of Facilities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825"/>
          <c:w val="0.9315"/>
          <c:h val="0.785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Results!$J$10</c:f>
              <c:strCache>
                <c:ptCount val="1"/>
                <c:pt idx="0">
                  <c:v>Avg Dist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Results!$I$11:$I$18</c:f>
              <c:numCache/>
            </c:numRef>
          </c:xVal>
          <c:yVal>
            <c:numRef>
              <c:f>Results!$J$11:$J$18</c:f>
              <c:numCache/>
            </c:numRef>
          </c:yVal>
          <c:smooth val="0"/>
        </c:ser>
        <c:axId val="16595933"/>
        <c:axId val="15145670"/>
      </c:scatterChart>
      <c:valAx>
        <c:axId val="16595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Facilities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45670"/>
        <c:crosses val="autoZero"/>
        <c:crossBetween val="midCat"/>
        <c:dispUnits/>
      </c:valAx>
      <c:valAx>
        <c:axId val="15145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Demand-weighted Average Distance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95933"/>
        <c:crosses val="autoZero"/>
        <c:crossBetween val="midCat"/>
        <c:dispUnits/>
      </c:valAx>
      <c:spPr>
        <a:gradFill rotWithShape="1">
          <a:gsLst>
            <a:gs pos="0">
              <a:srgbClr val="FFFF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7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1</xdr:row>
      <xdr:rowOff>95250</xdr:rowOff>
    </xdr:from>
    <xdr:to>
      <xdr:col>8</xdr:col>
      <xdr:colOff>533400</xdr:colOff>
      <xdr:row>19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57175"/>
          <a:ext cx="49720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7</xdr:row>
      <xdr:rowOff>114300</xdr:rowOff>
    </xdr:from>
    <xdr:to>
      <xdr:col>16</xdr:col>
      <xdr:colOff>476250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467225" y="1247775"/>
        <a:ext cx="61150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ba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Microsoft%20Office\Office12\wba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! Status"/>
      <sheetName val="Sheet1"/>
      <sheetName val="Private"/>
      <sheetName val="WBUsers"/>
      <sheetName val="Commons"/>
      <sheetName val="WBToolB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B! Status"/>
      <sheetName val="Sheet1"/>
      <sheetName val="Private"/>
      <sheetName val="WBUsers"/>
      <sheetName val="Commons"/>
      <sheetName val="WBToolBar"/>
    </sheetNames>
    <definedNames>
      <definedName name="W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25.7109375" style="0" customWidth="1"/>
  </cols>
  <sheetData>
    <row r="1" spans="1:3" ht="12.75">
      <c r="A1" s="4" t="s">
        <v>55</v>
      </c>
      <c r="B1" s="4"/>
      <c r="C1" s="4"/>
    </row>
    <row r="2" spans="1:3" ht="12.75">
      <c r="A2" s="4"/>
      <c r="B2" s="4"/>
      <c r="C2" s="4"/>
    </row>
    <row r="3" spans="1:3" ht="12.75">
      <c r="A3" s="4" t="s">
        <v>25</v>
      </c>
      <c r="B3" s="5">
        <v>40379.477164351854</v>
      </c>
      <c r="C3" s="6">
        <v>40379.477164351854</v>
      </c>
    </row>
    <row r="4" spans="1:3" ht="12.75">
      <c r="A4" s="4"/>
      <c r="B4" s="4"/>
      <c r="C4" s="4"/>
    </row>
    <row r="5" spans="1:3" ht="12.75">
      <c r="A5" s="4"/>
      <c r="B5" s="4"/>
      <c r="C5" s="4"/>
    </row>
    <row r="6" spans="1:3" ht="12.75">
      <c r="A6" s="4" t="s">
        <v>14</v>
      </c>
      <c r="B6" s="4"/>
      <c r="C6" s="4"/>
    </row>
    <row r="7" spans="1:3" ht="12.75">
      <c r="A7" s="4"/>
      <c r="B7" s="4"/>
      <c r="C7" s="4"/>
    </row>
    <row r="8" spans="1:3" ht="12.75">
      <c r="A8" s="4" t="s">
        <v>15</v>
      </c>
      <c r="B8" s="4"/>
      <c r="C8" s="4"/>
    </row>
    <row r="9" spans="1:3" ht="12.75">
      <c r="A9" s="4" t="s">
        <v>16</v>
      </c>
      <c r="B9" s="4"/>
      <c r="C9" s="4"/>
    </row>
    <row r="10" spans="1:3" ht="12.75">
      <c r="A10" s="4" t="s">
        <v>56</v>
      </c>
      <c r="B10" s="4"/>
      <c r="C10" s="4"/>
    </row>
    <row r="11" spans="1:3" ht="12.75">
      <c r="A11" s="4" t="s">
        <v>57</v>
      </c>
      <c r="B11" s="4"/>
      <c r="C11" s="4"/>
    </row>
    <row r="12" spans="1:3" ht="12.75">
      <c r="A12" s="4" t="s">
        <v>36</v>
      </c>
      <c r="B12" s="4"/>
      <c r="C12" s="4"/>
    </row>
    <row r="13" spans="1:3" ht="12.75">
      <c r="A13" s="4" t="s">
        <v>58</v>
      </c>
      <c r="B13" s="4"/>
      <c r="C13" s="4"/>
    </row>
    <row r="14" spans="1:3" ht="12.75">
      <c r="A14" s="4" t="s">
        <v>38</v>
      </c>
      <c r="B14" s="4"/>
      <c r="C14" s="4"/>
    </row>
    <row r="15" spans="1:3" ht="12.75">
      <c r="A15" s="4" t="s">
        <v>17</v>
      </c>
      <c r="B15" s="4"/>
      <c r="C15" s="4"/>
    </row>
    <row r="16" spans="1:3" ht="12.75">
      <c r="A16" s="4" t="s">
        <v>59</v>
      </c>
      <c r="B16" s="4"/>
      <c r="C16" s="4"/>
    </row>
    <row r="17" spans="1:3" ht="12.75">
      <c r="A17" s="4"/>
      <c r="B17" s="4"/>
      <c r="C17" s="4"/>
    </row>
    <row r="18" spans="1:3" ht="12.75">
      <c r="A18" s="4" t="s">
        <v>43</v>
      </c>
      <c r="B18" s="4"/>
      <c r="C18" s="4"/>
    </row>
    <row r="19" spans="1:3" ht="12.75">
      <c r="A19" s="4" t="s">
        <v>44</v>
      </c>
      <c r="B19" s="4"/>
      <c r="C19" s="4"/>
    </row>
    <row r="20" spans="1:3" ht="12.75">
      <c r="A20" s="4" t="s">
        <v>45</v>
      </c>
      <c r="B20" s="4"/>
      <c r="C20" s="4"/>
    </row>
    <row r="21" spans="1:3" ht="12.75">
      <c r="A21" s="4" t="s">
        <v>46</v>
      </c>
      <c r="B21" s="4"/>
      <c r="C21" s="4"/>
    </row>
    <row r="22" spans="1:3" ht="12.75">
      <c r="A22" s="4"/>
      <c r="B22" s="4"/>
      <c r="C22" s="4"/>
    </row>
    <row r="23" spans="1:3" ht="12.75">
      <c r="A23" s="4" t="s">
        <v>18</v>
      </c>
      <c r="B23" s="4"/>
      <c r="C23" s="4"/>
    </row>
    <row r="24" spans="1:3" ht="12.75">
      <c r="A24" s="4"/>
      <c r="B24" s="4"/>
      <c r="C24" s="4"/>
    </row>
    <row r="25" spans="1:3" ht="12.75">
      <c r="A25" s="7" t="s">
        <v>19</v>
      </c>
      <c r="B25" s="4"/>
      <c r="C25" s="4"/>
    </row>
    <row r="26" spans="1:3" ht="12.75">
      <c r="A26" s="4"/>
      <c r="B26" s="4"/>
      <c r="C26" s="4"/>
    </row>
    <row r="27" spans="1:3" ht="12.75">
      <c r="A27" s="4" t="s">
        <v>60</v>
      </c>
      <c r="B27" s="4"/>
      <c r="C27" s="4"/>
    </row>
    <row r="28" spans="1:3" ht="12.75">
      <c r="A28" s="4"/>
      <c r="B28" s="4"/>
      <c r="C28" s="4"/>
    </row>
    <row r="29" spans="1:3" ht="12.75">
      <c r="A29" s="4" t="s">
        <v>37</v>
      </c>
      <c r="B29" s="4"/>
      <c r="C29" s="4"/>
    </row>
    <row r="30" spans="1:3" ht="12.75">
      <c r="A30" s="4"/>
      <c r="B30" s="4"/>
      <c r="C30" s="4"/>
    </row>
    <row r="31" spans="1:3" ht="12.75">
      <c r="A31" s="4" t="s">
        <v>20</v>
      </c>
      <c r="B31" s="4"/>
      <c r="C31" s="4"/>
    </row>
    <row r="32" spans="1:3" ht="12.75">
      <c r="A32" s="4"/>
      <c r="B32" s="4"/>
      <c r="C32" s="4"/>
    </row>
    <row r="33" spans="1:3" ht="12.75">
      <c r="A33" s="4" t="s">
        <v>61</v>
      </c>
      <c r="B33" s="4"/>
      <c r="C33" s="4"/>
    </row>
    <row r="34" spans="1:3" ht="12.75">
      <c r="A34" s="4"/>
      <c r="B34" s="4"/>
      <c r="C34" s="4"/>
    </row>
    <row r="35" spans="1:3" ht="12.75">
      <c r="A35" s="4" t="s">
        <v>21</v>
      </c>
      <c r="B35" s="4"/>
      <c r="C35" s="4"/>
    </row>
    <row r="36" spans="1:3" ht="12.75">
      <c r="A36" s="4"/>
      <c r="B36" s="4"/>
      <c r="C36" s="4"/>
    </row>
    <row r="37" spans="1:3" ht="12.75">
      <c r="A37" s="4" t="s">
        <v>62</v>
      </c>
      <c r="B37" s="4"/>
      <c r="C37" s="4"/>
    </row>
    <row r="38" spans="1:3" ht="12.75">
      <c r="A38" s="4"/>
      <c r="B38" s="4"/>
      <c r="C38" s="4"/>
    </row>
    <row r="39" spans="1:3" ht="12.75">
      <c r="A39" s="4" t="s">
        <v>63</v>
      </c>
      <c r="B39" s="4"/>
      <c r="C39" s="4"/>
    </row>
    <row r="40" spans="1:3" ht="12.75">
      <c r="A40" s="4"/>
      <c r="B40" s="4"/>
      <c r="C40" s="4"/>
    </row>
    <row r="41" spans="1:3" ht="12.75">
      <c r="A41" s="4" t="s">
        <v>22</v>
      </c>
      <c r="B41" s="4"/>
      <c r="C41" s="4"/>
    </row>
    <row r="42" spans="1:3" ht="12.75">
      <c r="A42" s="4"/>
      <c r="B42" s="4"/>
      <c r="C42" s="4"/>
    </row>
    <row r="43" spans="1:3" ht="12.75">
      <c r="A43" s="4" t="s">
        <v>23</v>
      </c>
      <c r="B43" s="4"/>
      <c r="C43" s="4"/>
    </row>
    <row r="44" spans="1:3" ht="12.75">
      <c r="A44" s="4"/>
      <c r="B44" s="4"/>
      <c r="C44" s="4"/>
    </row>
    <row r="45" spans="1:3" ht="12.75">
      <c r="A45" s="4" t="s">
        <v>24</v>
      </c>
      <c r="B45" s="4"/>
      <c r="C45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8" sqref="N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legacyDrawing r:id="rId7"/>
  <oleObjects>
    <oleObject progId="Equation.DSMT4" shapeId="14950771" r:id="rId1"/>
    <oleObject progId="Equation.DSMT4" shapeId="14950772" r:id="rId2"/>
    <oleObject progId="Equation.DSMT4" shapeId="14950773" r:id="rId3"/>
    <oleObject progId="Equation.DSMT4" shapeId="14950774" r:id="rId4"/>
    <oleObject progId="Equation.DSMT4" shapeId="14950775" r:id="rId5"/>
    <oleObject progId="Equation.DSMT4" shapeId="14950776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8515625" style="1" bestFit="1" customWidth="1"/>
    <col min="2" max="16384" width="8.8515625" style="1" customWidth="1"/>
  </cols>
  <sheetData>
    <row r="1" ht="12.75">
      <c r="B1" s="39" t="s">
        <v>54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2" spans="1:8" ht="22.5">
      <c r="A22" s="43" t="s">
        <v>0</v>
      </c>
      <c r="B22" s="43"/>
      <c r="C22" s="43"/>
      <c r="D22" s="43"/>
      <c r="E22" s="43"/>
      <c r="F22" s="43"/>
      <c r="G22" s="43"/>
      <c r="H22" s="43"/>
    </row>
    <row r="24" spans="1:9" ht="12.75">
      <c r="A24" s="10"/>
      <c r="B24" s="9" t="s">
        <v>1</v>
      </c>
      <c r="C24" s="9" t="s">
        <v>2</v>
      </c>
      <c r="D24" s="9" t="s">
        <v>3</v>
      </c>
      <c r="E24" s="9" t="s">
        <v>4</v>
      </c>
      <c r="F24" s="9" t="s">
        <v>5</v>
      </c>
      <c r="G24" s="9" t="s">
        <v>6</v>
      </c>
      <c r="H24" s="9" t="s">
        <v>7</v>
      </c>
      <c r="I24" s="26" t="s">
        <v>27</v>
      </c>
    </row>
    <row r="25" spans="1:9" ht="12.75">
      <c r="A25" s="9" t="s">
        <v>1</v>
      </c>
      <c r="B25" s="8">
        <v>0</v>
      </c>
      <c r="C25" s="8">
        <v>7</v>
      </c>
      <c r="D25" s="8">
        <v>4</v>
      </c>
      <c r="E25" s="8">
        <v>5</v>
      </c>
      <c r="F25" s="8">
        <v>12</v>
      </c>
      <c r="G25" s="8">
        <v>7</v>
      </c>
      <c r="H25" s="8">
        <v>14</v>
      </c>
      <c r="I25" s="27">
        <v>100</v>
      </c>
    </row>
    <row r="26" spans="1:9" ht="12.75">
      <c r="A26" s="9" t="s">
        <v>2</v>
      </c>
      <c r="B26" s="8">
        <v>7</v>
      </c>
      <c r="C26" s="8">
        <v>0</v>
      </c>
      <c r="D26" s="8">
        <v>11</v>
      </c>
      <c r="E26" s="8">
        <v>12</v>
      </c>
      <c r="F26" s="8">
        <v>5</v>
      </c>
      <c r="G26" s="8">
        <v>14</v>
      </c>
      <c r="H26" s="8">
        <v>11</v>
      </c>
      <c r="I26" s="27">
        <v>200</v>
      </c>
    </row>
    <row r="27" spans="1:9" ht="12.75">
      <c r="A27" s="9" t="s">
        <v>3</v>
      </c>
      <c r="B27" s="8">
        <v>4</v>
      </c>
      <c r="C27" s="8">
        <v>11</v>
      </c>
      <c r="D27" s="8">
        <v>0</v>
      </c>
      <c r="E27" s="8">
        <v>7</v>
      </c>
      <c r="F27" s="8">
        <v>16</v>
      </c>
      <c r="G27" s="8">
        <v>3</v>
      </c>
      <c r="H27" s="8">
        <v>11</v>
      </c>
      <c r="I27" s="27">
        <v>120</v>
      </c>
    </row>
    <row r="28" spans="1:9" ht="12.75">
      <c r="A28" s="9" t="s">
        <v>4</v>
      </c>
      <c r="B28" s="8">
        <v>5</v>
      </c>
      <c r="C28" s="8">
        <v>12</v>
      </c>
      <c r="D28" s="8">
        <v>7</v>
      </c>
      <c r="E28" s="8">
        <v>0</v>
      </c>
      <c r="F28" s="8">
        <v>15</v>
      </c>
      <c r="G28" s="8">
        <v>5</v>
      </c>
      <c r="H28" s="8">
        <v>9</v>
      </c>
      <c r="I28" s="27">
        <v>45</v>
      </c>
    </row>
    <row r="29" spans="1:9" ht="12.75">
      <c r="A29" s="9" t="s">
        <v>5</v>
      </c>
      <c r="B29" s="8">
        <v>12</v>
      </c>
      <c r="C29" s="8">
        <v>5</v>
      </c>
      <c r="D29" s="8">
        <v>16</v>
      </c>
      <c r="E29" s="8">
        <v>15</v>
      </c>
      <c r="F29" s="8">
        <v>0</v>
      </c>
      <c r="G29" s="8">
        <v>14</v>
      </c>
      <c r="H29" s="8">
        <v>6</v>
      </c>
      <c r="I29" s="27">
        <v>250</v>
      </c>
    </row>
    <row r="30" spans="1:9" ht="12.75">
      <c r="A30" s="9" t="s">
        <v>6</v>
      </c>
      <c r="B30" s="8">
        <v>7</v>
      </c>
      <c r="C30" s="8">
        <v>14</v>
      </c>
      <c r="D30" s="8">
        <v>3</v>
      </c>
      <c r="E30" s="8">
        <v>5</v>
      </c>
      <c r="F30" s="8">
        <v>14</v>
      </c>
      <c r="G30" s="8">
        <v>0</v>
      </c>
      <c r="H30" s="8">
        <v>8</v>
      </c>
      <c r="I30" s="27">
        <v>80</v>
      </c>
    </row>
    <row r="31" spans="1:9" ht="12.75">
      <c r="A31" s="9" t="s">
        <v>7</v>
      </c>
      <c r="B31" s="8">
        <v>14</v>
      </c>
      <c r="C31" s="8">
        <v>11</v>
      </c>
      <c r="D31" s="8">
        <v>11</v>
      </c>
      <c r="E31" s="8">
        <v>9</v>
      </c>
      <c r="F31" s="8">
        <v>6</v>
      </c>
      <c r="G31" s="8">
        <v>8</v>
      </c>
      <c r="H31" s="8">
        <v>0</v>
      </c>
      <c r="I31" s="27">
        <v>75</v>
      </c>
    </row>
    <row r="33" spans="1:8" ht="12.75">
      <c r="A33" s="19"/>
      <c r="B33" s="44" t="s">
        <v>31</v>
      </c>
      <c r="C33" s="44"/>
      <c r="D33" s="44"/>
      <c r="E33" s="44"/>
      <c r="F33" s="44"/>
      <c r="G33" s="44"/>
      <c r="H33" s="44"/>
    </row>
    <row r="34" spans="1:8" ht="12.75">
      <c r="A34" s="23"/>
      <c r="B34" s="24" t="s">
        <v>1</v>
      </c>
      <c r="C34" s="24" t="s">
        <v>2</v>
      </c>
      <c r="D34" s="24" t="s">
        <v>3</v>
      </c>
      <c r="E34" s="24" t="s">
        <v>4</v>
      </c>
      <c r="F34" s="24" t="s">
        <v>5</v>
      </c>
      <c r="G34" s="24" t="s">
        <v>6</v>
      </c>
      <c r="H34" s="24" t="s">
        <v>7</v>
      </c>
    </row>
    <row r="35" spans="1:8" ht="12.75">
      <c r="A35" s="24" t="s">
        <v>1</v>
      </c>
      <c r="B35" s="25">
        <f aca="true" t="shared" si="0" ref="B35:H39">B25*$I25</f>
        <v>0</v>
      </c>
      <c r="C35" s="25">
        <f t="shared" si="0"/>
        <v>700</v>
      </c>
      <c r="D35" s="25">
        <f t="shared" si="0"/>
        <v>400</v>
      </c>
      <c r="E35" s="25">
        <f t="shared" si="0"/>
        <v>500</v>
      </c>
      <c r="F35" s="25">
        <f t="shared" si="0"/>
        <v>1200</v>
      </c>
      <c r="G35" s="25">
        <f t="shared" si="0"/>
        <v>700</v>
      </c>
      <c r="H35" s="25">
        <f t="shared" si="0"/>
        <v>1400</v>
      </c>
    </row>
    <row r="36" spans="1:8" ht="12.75">
      <c r="A36" s="24" t="s">
        <v>2</v>
      </c>
      <c r="B36" s="25">
        <f t="shared" si="0"/>
        <v>1400</v>
      </c>
      <c r="C36" s="25">
        <f t="shared" si="0"/>
        <v>0</v>
      </c>
      <c r="D36" s="25">
        <f t="shared" si="0"/>
        <v>2200</v>
      </c>
      <c r="E36" s="25">
        <f t="shared" si="0"/>
        <v>2400</v>
      </c>
      <c r="F36" s="25">
        <f t="shared" si="0"/>
        <v>1000</v>
      </c>
      <c r="G36" s="25">
        <f t="shared" si="0"/>
        <v>2800</v>
      </c>
      <c r="H36" s="25">
        <f t="shared" si="0"/>
        <v>2200</v>
      </c>
    </row>
    <row r="37" spans="1:8" ht="12.75">
      <c r="A37" s="24" t="s">
        <v>3</v>
      </c>
      <c r="B37" s="25">
        <f t="shared" si="0"/>
        <v>480</v>
      </c>
      <c r="C37" s="25">
        <f t="shared" si="0"/>
        <v>1320</v>
      </c>
      <c r="D37" s="25">
        <f t="shared" si="0"/>
        <v>0</v>
      </c>
      <c r="E37" s="25">
        <f t="shared" si="0"/>
        <v>840</v>
      </c>
      <c r="F37" s="25">
        <f t="shared" si="0"/>
        <v>1920</v>
      </c>
      <c r="G37" s="25">
        <f t="shared" si="0"/>
        <v>360</v>
      </c>
      <c r="H37" s="25">
        <f t="shared" si="0"/>
        <v>1320</v>
      </c>
    </row>
    <row r="38" spans="1:8" ht="12.75">
      <c r="A38" s="24" t="s">
        <v>4</v>
      </c>
      <c r="B38" s="25">
        <f t="shared" si="0"/>
        <v>225</v>
      </c>
      <c r="C38" s="25">
        <f t="shared" si="0"/>
        <v>540</v>
      </c>
      <c r="D38" s="25">
        <f t="shared" si="0"/>
        <v>315</v>
      </c>
      <c r="E38" s="25">
        <f t="shared" si="0"/>
        <v>0</v>
      </c>
      <c r="F38" s="25">
        <f t="shared" si="0"/>
        <v>675</v>
      </c>
      <c r="G38" s="25">
        <f t="shared" si="0"/>
        <v>225</v>
      </c>
      <c r="H38" s="25">
        <f t="shared" si="0"/>
        <v>405</v>
      </c>
    </row>
    <row r="39" spans="1:8" ht="12.75">
      <c r="A39" s="24" t="s">
        <v>5</v>
      </c>
      <c r="B39" s="25">
        <f t="shared" si="0"/>
        <v>3000</v>
      </c>
      <c r="C39" s="25">
        <f t="shared" si="0"/>
        <v>1250</v>
      </c>
      <c r="D39" s="25">
        <f t="shared" si="0"/>
        <v>4000</v>
      </c>
      <c r="E39" s="25">
        <f t="shared" si="0"/>
        <v>3750</v>
      </c>
      <c r="F39" s="25">
        <f t="shared" si="0"/>
        <v>0</v>
      </c>
      <c r="G39" s="25">
        <f t="shared" si="0"/>
        <v>3500</v>
      </c>
      <c r="H39" s="25">
        <f t="shared" si="0"/>
        <v>1500</v>
      </c>
    </row>
    <row r="40" spans="1:8" ht="12.75">
      <c r="A40" s="24" t="s">
        <v>6</v>
      </c>
      <c r="B40" s="25">
        <f aca="true" t="shared" si="1" ref="B40:H40">B30*$I30</f>
        <v>560</v>
      </c>
      <c r="C40" s="25">
        <f t="shared" si="1"/>
        <v>1120</v>
      </c>
      <c r="D40" s="25">
        <f t="shared" si="1"/>
        <v>240</v>
      </c>
      <c r="E40" s="25">
        <f t="shared" si="1"/>
        <v>400</v>
      </c>
      <c r="F40" s="25">
        <f t="shared" si="1"/>
        <v>1120</v>
      </c>
      <c r="G40" s="25">
        <f t="shared" si="1"/>
        <v>0</v>
      </c>
      <c r="H40" s="25">
        <f t="shared" si="1"/>
        <v>640</v>
      </c>
    </row>
    <row r="41" spans="1:8" ht="12.75">
      <c r="A41" s="24" t="s">
        <v>7</v>
      </c>
      <c r="B41" s="25">
        <f aca="true" t="shared" si="2" ref="B41:H41">B31*$I31</f>
        <v>1050</v>
      </c>
      <c r="C41" s="25">
        <f t="shared" si="2"/>
        <v>825</v>
      </c>
      <c r="D41" s="25">
        <f t="shared" si="2"/>
        <v>825</v>
      </c>
      <c r="E41" s="25">
        <f t="shared" si="2"/>
        <v>675</v>
      </c>
      <c r="F41" s="25">
        <f t="shared" si="2"/>
        <v>450</v>
      </c>
      <c r="G41" s="25">
        <f t="shared" si="2"/>
        <v>600</v>
      </c>
      <c r="H41" s="25">
        <f t="shared" si="2"/>
        <v>0</v>
      </c>
    </row>
    <row r="42" spans="1:8" ht="12.75">
      <c r="A42" s="12"/>
      <c r="B42" s="11"/>
      <c r="C42" s="11"/>
      <c r="D42" s="11"/>
      <c r="E42" s="11"/>
      <c r="F42" s="11"/>
      <c r="G42" s="11"/>
      <c r="H42" s="11"/>
    </row>
    <row r="43" spans="1:8" ht="12.75">
      <c r="A43" s="17" t="s">
        <v>8</v>
      </c>
      <c r="B43" s="18">
        <v>2</v>
      </c>
      <c r="C43" s="11"/>
      <c r="D43" s="11"/>
      <c r="E43" s="11"/>
      <c r="F43" s="11"/>
      <c r="G43" s="11"/>
      <c r="H43" s="11"/>
    </row>
    <row r="45" spans="1:8" ht="22.5">
      <c r="A45" s="43" t="s">
        <v>9</v>
      </c>
      <c r="B45" s="43"/>
      <c r="C45" s="43"/>
      <c r="D45" s="43"/>
      <c r="E45" s="43"/>
      <c r="F45" s="43"/>
      <c r="G45" s="43"/>
      <c r="H45" s="43"/>
    </row>
    <row r="47" spans="2:8" ht="12.75">
      <c r="B47" s="2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2" t="s">
        <v>7</v>
      </c>
    </row>
    <row r="48" spans="1:8" ht="12.75">
      <c r="A48" s="1" t="s">
        <v>10</v>
      </c>
      <c r="B48" s="3">
        <v>0</v>
      </c>
      <c r="C48" s="3">
        <v>0</v>
      </c>
      <c r="D48" s="3">
        <v>1</v>
      </c>
      <c r="E48" s="3">
        <v>0</v>
      </c>
      <c r="F48" s="3">
        <v>1</v>
      </c>
      <c r="G48" s="3">
        <v>0</v>
      </c>
      <c r="H48" s="3">
        <v>0</v>
      </c>
    </row>
    <row r="49" spans="1:8" ht="12.75">
      <c r="A49" s="1" t="s">
        <v>26</v>
      </c>
      <c r="B49" s="3" t="str">
        <f aca="true" t="shared" si="3" ref="B49:G49">IF(B48&gt;0.5,IF(LEN(C49)=0,B47,B47&amp;", "&amp;C49),C49)</f>
        <v>C, E</v>
      </c>
      <c r="C49" s="3" t="str">
        <f t="shared" si="3"/>
        <v>C, E</v>
      </c>
      <c r="D49" s="3" t="str">
        <f t="shared" si="3"/>
        <v>C, E</v>
      </c>
      <c r="E49" s="3" t="str">
        <f t="shared" si="3"/>
        <v>E</v>
      </c>
      <c r="F49" s="3" t="str">
        <f t="shared" si="3"/>
        <v>E</v>
      </c>
      <c r="G49" s="3">
        <f t="shared" si="3"/>
      </c>
      <c r="H49" s="3">
        <f>IF(H48&gt;0.5,H47,"")</f>
      </c>
    </row>
    <row r="50" spans="2:8" ht="12.75">
      <c r="B50" s="3"/>
      <c r="C50" s="3"/>
      <c r="D50" s="3"/>
      <c r="E50" s="3"/>
      <c r="F50" s="3"/>
      <c r="G50" s="3"/>
      <c r="H50" s="3"/>
    </row>
    <row r="51" spans="2:8" ht="12.75">
      <c r="B51" s="44" t="s">
        <v>32</v>
      </c>
      <c r="C51" s="44"/>
      <c r="D51" s="44"/>
      <c r="E51" s="44"/>
      <c r="F51" s="44"/>
      <c r="G51" s="44"/>
      <c r="H51" s="44"/>
    </row>
    <row r="52" spans="1:8" ht="12.75">
      <c r="A52" s="19"/>
      <c r="B52" s="24" t="s">
        <v>1</v>
      </c>
      <c r="C52" s="24" t="s">
        <v>2</v>
      </c>
      <c r="D52" s="24" t="s">
        <v>3</v>
      </c>
      <c r="E52" s="24" t="s">
        <v>4</v>
      </c>
      <c r="F52" s="24" t="s">
        <v>5</v>
      </c>
      <c r="G52" s="24" t="s">
        <v>6</v>
      </c>
      <c r="H52" s="24" t="s">
        <v>7</v>
      </c>
    </row>
    <row r="53" spans="1:8" ht="12.75">
      <c r="A53" s="21" t="s">
        <v>1</v>
      </c>
      <c r="B53" s="28">
        <v>0</v>
      </c>
      <c r="C53" s="28">
        <v>0</v>
      </c>
      <c r="D53" s="28">
        <v>1</v>
      </c>
      <c r="E53" s="28">
        <v>0</v>
      </c>
      <c r="F53" s="28">
        <v>0</v>
      </c>
      <c r="G53" s="28">
        <v>0</v>
      </c>
      <c r="H53" s="28">
        <v>0</v>
      </c>
    </row>
    <row r="54" spans="1:8" ht="12.75">
      <c r="A54" s="21" t="s">
        <v>2</v>
      </c>
      <c r="B54" s="28">
        <v>0</v>
      </c>
      <c r="C54" s="28">
        <v>0</v>
      </c>
      <c r="D54" s="28">
        <v>0</v>
      </c>
      <c r="E54" s="28">
        <v>0</v>
      </c>
      <c r="F54" s="28">
        <v>1</v>
      </c>
      <c r="G54" s="28">
        <v>0</v>
      </c>
      <c r="H54" s="28">
        <v>0</v>
      </c>
    </row>
    <row r="55" spans="1:8" ht="12.75">
      <c r="A55" s="21" t="s">
        <v>3</v>
      </c>
      <c r="B55" s="28">
        <v>0</v>
      </c>
      <c r="C55" s="28">
        <v>0</v>
      </c>
      <c r="D55" s="28">
        <v>1</v>
      </c>
      <c r="E55" s="28">
        <v>0</v>
      </c>
      <c r="F55" s="28">
        <v>0</v>
      </c>
      <c r="G55" s="28">
        <v>0</v>
      </c>
      <c r="H55" s="28">
        <v>0</v>
      </c>
    </row>
    <row r="56" spans="1:8" ht="12.75">
      <c r="A56" s="21" t="s">
        <v>4</v>
      </c>
      <c r="B56" s="28">
        <v>0</v>
      </c>
      <c r="C56" s="28">
        <v>0</v>
      </c>
      <c r="D56" s="28">
        <v>1</v>
      </c>
      <c r="E56" s="28">
        <v>0</v>
      </c>
      <c r="F56" s="28">
        <v>0</v>
      </c>
      <c r="G56" s="28">
        <v>0</v>
      </c>
      <c r="H56" s="28">
        <v>0</v>
      </c>
    </row>
    <row r="57" spans="1:8" ht="12.75">
      <c r="A57" s="21" t="s">
        <v>5</v>
      </c>
      <c r="B57" s="28">
        <v>0</v>
      </c>
      <c r="C57" s="28">
        <v>0</v>
      </c>
      <c r="D57" s="28">
        <v>0</v>
      </c>
      <c r="E57" s="28">
        <v>0</v>
      </c>
      <c r="F57" s="28">
        <v>1</v>
      </c>
      <c r="G57" s="28">
        <v>0</v>
      </c>
      <c r="H57" s="28">
        <v>0</v>
      </c>
    </row>
    <row r="58" spans="1:8" ht="12.75">
      <c r="A58" s="21" t="s">
        <v>6</v>
      </c>
      <c r="B58" s="28">
        <v>0</v>
      </c>
      <c r="C58" s="28">
        <v>0</v>
      </c>
      <c r="D58" s="28">
        <v>1</v>
      </c>
      <c r="E58" s="28">
        <v>0</v>
      </c>
      <c r="F58" s="28">
        <v>0</v>
      </c>
      <c r="G58" s="28">
        <v>0</v>
      </c>
      <c r="H58" s="28">
        <v>0</v>
      </c>
    </row>
    <row r="59" spans="1:8" ht="12.75">
      <c r="A59" s="21" t="s">
        <v>7</v>
      </c>
      <c r="B59" s="28">
        <v>0</v>
      </c>
      <c r="C59" s="28">
        <v>0</v>
      </c>
      <c r="D59" s="28">
        <v>0</v>
      </c>
      <c r="E59" s="28">
        <v>0</v>
      </c>
      <c r="F59" s="28">
        <v>1</v>
      </c>
      <c r="G59" s="28">
        <v>0</v>
      </c>
      <c r="H59" s="28">
        <v>0</v>
      </c>
    </row>
    <row r="61" spans="1:8" ht="22.5">
      <c r="A61" s="43" t="s">
        <v>11</v>
      </c>
      <c r="B61" s="43"/>
      <c r="C61" s="43"/>
      <c r="D61" s="43"/>
      <c r="E61" s="43"/>
      <c r="F61" s="43"/>
      <c r="G61" s="43"/>
      <c r="H61" s="43"/>
    </row>
    <row r="63" spans="1:8" ht="39">
      <c r="A63" s="19" t="s">
        <v>41</v>
      </c>
      <c r="B63" s="20" t="s">
        <v>42</v>
      </c>
      <c r="C63" s="13">
        <f>SUMPRODUCT(Assignment,DemDist)</f>
        <v>2405</v>
      </c>
      <c r="D63" s="37" t="str">
        <f>SitesPicked</f>
        <v>C, E</v>
      </c>
      <c r="F63" s="35" t="s">
        <v>53</v>
      </c>
      <c r="G63" s="36">
        <f>WBMIN/SUM(Demand)</f>
        <v>2.764367816091954</v>
      </c>
      <c r="H63"/>
    </row>
    <row r="65" spans="1:8" ht="22.5">
      <c r="A65" s="43" t="s">
        <v>12</v>
      </c>
      <c r="B65" s="43"/>
      <c r="C65" s="43"/>
      <c r="D65" s="43"/>
      <c r="E65" s="43"/>
      <c r="F65" s="43"/>
      <c r="G65" s="43"/>
      <c r="H65" s="43"/>
    </row>
    <row r="67" spans="1:4" ht="26.25">
      <c r="A67" s="1" t="s">
        <v>13</v>
      </c>
      <c r="B67" s="22" t="s">
        <v>33</v>
      </c>
      <c r="C67" s="25"/>
      <c r="D67" s="25" t="s">
        <v>34</v>
      </c>
    </row>
    <row r="68" spans="1:4" ht="12.75">
      <c r="A68" s="2" t="s">
        <v>1</v>
      </c>
      <c r="B68" s="25">
        <f>SUM(B53:H53)</f>
        <v>1</v>
      </c>
      <c r="C68" s="29" t="str">
        <f>[2]!WB(B68,"=",D68)</f>
        <v>=</v>
      </c>
      <c r="D68" s="25">
        <v>1</v>
      </c>
    </row>
    <row r="69" spans="1:4" ht="12.75">
      <c r="A69" s="2" t="s">
        <v>2</v>
      </c>
      <c r="B69" s="25">
        <f aca="true" t="shared" si="4" ref="B69:B74">SUM(B54:H54)</f>
        <v>1</v>
      </c>
      <c r="C69" s="29" t="str">
        <f>[2]!WB(B69,"=",D69)</f>
        <v>=</v>
      </c>
      <c r="D69" s="25">
        <v>1</v>
      </c>
    </row>
    <row r="70" spans="1:4" ht="12.75">
      <c r="A70" s="2" t="s">
        <v>3</v>
      </c>
      <c r="B70" s="25">
        <f t="shared" si="4"/>
        <v>1</v>
      </c>
      <c r="C70" s="29" t="str">
        <f>[2]!WB(B70,"=",D70)</f>
        <v>=</v>
      </c>
      <c r="D70" s="25">
        <v>1</v>
      </c>
    </row>
    <row r="71" spans="1:4" ht="12.75">
      <c r="A71" s="2" t="s">
        <v>4</v>
      </c>
      <c r="B71" s="25">
        <f t="shared" si="4"/>
        <v>1</v>
      </c>
      <c r="C71" s="29" t="str">
        <f>[2]!WB(B71,"=",D71)</f>
        <v>=</v>
      </c>
      <c r="D71" s="25">
        <v>1</v>
      </c>
    </row>
    <row r="72" spans="1:4" ht="12.75">
      <c r="A72" s="2" t="s">
        <v>5</v>
      </c>
      <c r="B72" s="25">
        <f t="shared" si="4"/>
        <v>1</v>
      </c>
      <c r="C72" s="29" t="str">
        <f>[2]!WB(B72,"=",D72)</f>
        <v>=</v>
      </c>
      <c r="D72" s="25">
        <v>1</v>
      </c>
    </row>
    <row r="73" spans="1:4" ht="12.75">
      <c r="A73" s="2" t="s">
        <v>6</v>
      </c>
      <c r="B73" s="25">
        <f t="shared" si="4"/>
        <v>1</v>
      </c>
      <c r="C73" s="29" t="str">
        <f>[2]!WB(B73,"=",D73)</f>
        <v>=</v>
      </c>
      <c r="D73" s="25">
        <v>1</v>
      </c>
    </row>
    <row r="74" spans="1:4" ht="12.75">
      <c r="A74" s="2" t="s">
        <v>7</v>
      </c>
      <c r="B74" s="25">
        <f t="shared" si="4"/>
        <v>1</v>
      </c>
      <c r="C74" s="29" t="str">
        <f>[2]!WB(B74,"=",D74)</f>
        <v>=</v>
      </c>
      <c r="D74" s="25">
        <v>1</v>
      </c>
    </row>
    <row r="76" spans="2:4" ht="12.75">
      <c r="B76" s="31" t="s">
        <v>28</v>
      </c>
      <c r="C76" s="31"/>
      <c r="D76" s="31" t="s">
        <v>29</v>
      </c>
    </row>
    <row r="77" spans="2:4" ht="12.75">
      <c r="B77" s="31">
        <f>SUM(Locations)</f>
        <v>2</v>
      </c>
      <c r="C77" s="32" t="str">
        <f>[2]!WB(B77,"&lt;=",D77)</f>
        <v>=&lt;=</v>
      </c>
      <c r="D77" s="31">
        <f>Number2Locate</f>
        <v>2</v>
      </c>
    </row>
    <row r="78" spans="2:4" ht="12.75">
      <c r="B78" s="33"/>
      <c r="C78" s="34"/>
      <c r="D78" s="33"/>
    </row>
    <row r="79" spans="2:8" ht="12.75">
      <c r="B79" s="42" t="s">
        <v>39</v>
      </c>
      <c r="C79" s="42"/>
      <c r="D79" s="42"/>
      <c r="E79" s="42"/>
      <c r="F79" s="42"/>
      <c r="G79" s="42"/>
      <c r="H79" s="42"/>
    </row>
    <row r="80" spans="2:8" ht="12.75">
      <c r="B80" s="24" t="s">
        <v>1</v>
      </c>
      <c r="C80" s="24" t="s">
        <v>2</v>
      </c>
      <c r="D80" s="24" t="s">
        <v>3</v>
      </c>
      <c r="E80" s="24" t="s">
        <v>4</v>
      </c>
      <c r="F80" s="24" t="s">
        <v>5</v>
      </c>
      <c r="G80" s="24" t="s">
        <v>6</v>
      </c>
      <c r="H80" s="24" t="s">
        <v>7</v>
      </c>
    </row>
    <row r="81" spans="1:8" ht="12.75">
      <c r="A81" s="30" t="s">
        <v>35</v>
      </c>
      <c r="B81" s="25">
        <f>SUM(B53:B59)</f>
        <v>0</v>
      </c>
      <c r="C81" s="25">
        <f aca="true" t="shared" si="5" ref="C81:H81">SUM(C53:C59)</f>
        <v>0</v>
      </c>
      <c r="D81" s="25">
        <f t="shared" si="5"/>
        <v>4</v>
      </c>
      <c r="E81" s="25">
        <f t="shared" si="5"/>
        <v>0</v>
      </c>
      <c r="F81" s="25">
        <f t="shared" si="5"/>
        <v>3</v>
      </c>
      <c r="G81" s="25">
        <f t="shared" si="5"/>
        <v>0</v>
      </c>
      <c r="H81" s="25">
        <f t="shared" si="5"/>
        <v>0</v>
      </c>
    </row>
    <row r="82" spans="1:8" ht="12.75">
      <c r="A82" s="25"/>
      <c r="B82" s="29" t="str">
        <f>[2]!WB(B81,"&lt;=",B83)</f>
        <v>=&lt;=</v>
      </c>
      <c r="C82" s="29" t="str">
        <f>[2]!WB(C81,"&lt;=",C83)</f>
        <v>=&lt;=</v>
      </c>
      <c r="D82" s="29" t="str">
        <f>[2]!WB(D81,"&lt;=",D83)</f>
        <v>&lt;=</v>
      </c>
      <c r="E82" s="29" t="str">
        <f>[2]!WB(E81,"&lt;=",E83)</f>
        <v>=&lt;=</v>
      </c>
      <c r="F82" s="29" t="str">
        <f>[2]!WB(F81,"&lt;=",F83)</f>
        <v>&lt;=</v>
      </c>
      <c r="G82" s="29" t="str">
        <f>[2]!WB(G81,"&lt;=",G83)</f>
        <v>=&lt;=</v>
      </c>
      <c r="H82" s="29" t="str">
        <f>[2]!WB(H81,"&lt;=",H83)</f>
        <v>=&lt;=</v>
      </c>
    </row>
    <row r="83" spans="1:8" ht="12.75">
      <c r="A83" s="25" t="s">
        <v>29</v>
      </c>
      <c r="B83" s="25">
        <f>7*B48</f>
        <v>0</v>
      </c>
      <c r="C83" s="25">
        <f aca="true" t="shared" si="6" ref="C83:H83">7*C48</f>
        <v>0</v>
      </c>
      <c r="D83" s="25">
        <f t="shared" si="6"/>
        <v>7</v>
      </c>
      <c r="E83" s="25">
        <f t="shared" si="6"/>
        <v>0</v>
      </c>
      <c r="F83" s="25">
        <f t="shared" si="6"/>
        <v>7</v>
      </c>
      <c r="G83" s="25">
        <f t="shared" si="6"/>
        <v>0</v>
      </c>
      <c r="H83" s="25">
        <f t="shared" si="6"/>
        <v>0</v>
      </c>
    </row>
    <row r="87" ht="12.75">
      <c r="C87" s="41"/>
    </row>
  </sheetData>
  <sheetProtection/>
  <mergeCells count="7">
    <mergeCell ref="B79:H79"/>
    <mergeCell ref="A22:H22"/>
    <mergeCell ref="A45:H45"/>
    <mergeCell ref="A61:H61"/>
    <mergeCell ref="A65:H65"/>
    <mergeCell ref="B33:H33"/>
    <mergeCell ref="B51:H51"/>
  </mergeCells>
  <printOptions gridLines="1" headings="1"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0:J22"/>
  <sheetViews>
    <sheetView zoomScalePageLayoutView="0" workbookViewId="0" topLeftCell="A1">
      <selection activeCell="F23" sqref="F23"/>
    </sheetView>
  </sheetViews>
  <sheetFormatPr defaultColWidth="9.140625" defaultRowHeight="12.75"/>
  <cols>
    <col min="5" max="5" width="14.421875" style="0" customWidth="1"/>
  </cols>
  <sheetData>
    <row r="10" spans="4:10" s="14" customFormat="1" ht="26.25">
      <c r="D10" s="15" t="s">
        <v>30</v>
      </c>
      <c r="E10" s="15" t="s">
        <v>10</v>
      </c>
      <c r="F10" s="15" t="s">
        <v>40</v>
      </c>
      <c r="G10"/>
      <c r="I10" s="14" t="str">
        <f>D10</f>
        <v>Number of Sites</v>
      </c>
      <c r="J10" s="14" t="str">
        <f>F10</f>
        <v>Avg Dist</v>
      </c>
    </row>
    <row r="11" spans="4:9" ht="12.75">
      <c r="D11" s="8">
        <v>0</v>
      </c>
      <c r="E11" s="16"/>
      <c r="F11" s="8"/>
      <c r="I11">
        <f>D11</f>
        <v>0</v>
      </c>
    </row>
    <row r="12" spans="4:10" ht="12.75">
      <c r="D12" s="8">
        <v>1</v>
      </c>
      <c r="E12" s="8" t="s">
        <v>2</v>
      </c>
      <c r="F12" s="38">
        <f>5755/SUM(Demand)</f>
        <v>6.614942528735632</v>
      </c>
      <c r="I12">
        <f aca="true" t="shared" si="0" ref="I12:I18">D12</f>
        <v>1</v>
      </c>
      <c r="J12" s="40">
        <f>F12</f>
        <v>6.614942528735632</v>
      </c>
    </row>
    <row r="13" spans="4:10" ht="12.75">
      <c r="D13" s="8">
        <v>2</v>
      </c>
      <c r="E13" s="8" t="s">
        <v>48</v>
      </c>
      <c r="F13" s="38">
        <f>2405/SUM(Demand)</f>
        <v>2.764367816091954</v>
      </c>
      <c r="I13">
        <f t="shared" si="0"/>
        <v>2</v>
      </c>
      <c r="J13" s="40">
        <f aca="true" t="shared" si="1" ref="J13:J18">F13</f>
        <v>2.764367816091954</v>
      </c>
    </row>
    <row r="14" spans="4:10" ht="12.75">
      <c r="D14" s="8">
        <v>3</v>
      </c>
      <c r="E14" s="8" t="s">
        <v>47</v>
      </c>
      <c r="F14" s="38">
        <f>1405/SUM(Demand)</f>
        <v>1.6149425287356323</v>
      </c>
      <c r="I14">
        <f t="shared" si="0"/>
        <v>3</v>
      </c>
      <c r="J14" s="40">
        <f t="shared" si="1"/>
        <v>1.6149425287356323</v>
      </c>
    </row>
    <row r="15" spans="4:10" ht="12.75">
      <c r="D15" s="8">
        <v>4</v>
      </c>
      <c r="E15" s="8" t="s">
        <v>49</v>
      </c>
      <c r="F15" s="38">
        <f>915/SUM(Demand)</f>
        <v>1.0517241379310345</v>
      </c>
      <c r="I15">
        <f t="shared" si="0"/>
        <v>4</v>
      </c>
      <c r="J15" s="40">
        <f t="shared" si="1"/>
        <v>1.0517241379310345</v>
      </c>
    </row>
    <row r="16" spans="4:10" ht="12.75">
      <c r="D16" s="31">
        <v>5</v>
      </c>
      <c r="E16" s="31" t="s">
        <v>51</v>
      </c>
      <c r="F16" s="38">
        <f>465/SUM(Demand)</f>
        <v>0.5344827586206896</v>
      </c>
      <c r="I16">
        <f t="shared" si="0"/>
        <v>5</v>
      </c>
      <c r="J16" s="40">
        <f t="shared" si="1"/>
        <v>0.5344827586206896</v>
      </c>
    </row>
    <row r="17" spans="4:10" ht="12.75">
      <c r="D17" s="31">
        <v>6</v>
      </c>
      <c r="E17" s="31" t="s">
        <v>50</v>
      </c>
      <c r="F17" s="38">
        <f>225/SUM(Demand)</f>
        <v>0.25862068965517243</v>
      </c>
      <c r="I17">
        <f t="shared" si="0"/>
        <v>6</v>
      </c>
      <c r="J17" s="40">
        <f t="shared" si="1"/>
        <v>0.25862068965517243</v>
      </c>
    </row>
    <row r="18" spans="4:10" ht="12.75">
      <c r="D18" s="31">
        <v>7</v>
      </c>
      <c r="E18" s="31" t="s">
        <v>52</v>
      </c>
      <c r="F18" s="38">
        <f>0/SUM(Demand)</f>
        <v>0</v>
      </c>
      <c r="I18">
        <f t="shared" si="0"/>
        <v>7</v>
      </c>
      <c r="J18" s="40">
        <f t="shared" si="1"/>
        <v>0</v>
      </c>
    </row>
    <row r="21" ht="12.75">
      <c r="F21">
        <v>3.4827586206896552</v>
      </c>
    </row>
    <row r="22" ht="12.75">
      <c r="F22">
        <f>(F21-F13)/F13</f>
        <v>0.2598752598752599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S. Daskin</dc:creator>
  <cp:keywords/>
  <dc:description/>
  <cp:lastModifiedBy>Mark S. Daskin</cp:lastModifiedBy>
  <dcterms:created xsi:type="dcterms:W3CDTF">2008-11-03T14:48:10Z</dcterms:created>
  <dcterms:modified xsi:type="dcterms:W3CDTF">2010-07-20T16:27:21Z</dcterms:modified>
  <cp:category/>
  <cp:version/>
  <cp:contentType/>
  <cp:contentStatus/>
</cp:coreProperties>
</file>